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7715" windowHeight="8115" tabRatio="659" activeTab="4"/>
  </bookViews>
  <sheets>
    <sheet name="説明書" sheetId="59" r:id="rId1"/>
    <sheet name="賞与" sheetId="62" r:id="rId2"/>
    <sheet name="社員明細書" sheetId="58" r:id="rId3"/>
    <sheet name="時給支払明細書" sheetId="3" r:id="rId4"/>
    <sheet name="☆start" sheetId="61" r:id="rId5"/>
    <sheet name="集計表" sheetId="60" r:id="rId6"/>
    <sheet name="A" sheetId="16" r:id="rId7"/>
    <sheet name="Ｂ" sheetId="32" r:id="rId8"/>
  </sheets>
  <calcPr calcId="145621" fullPrecision="0"/>
</workbook>
</file>

<file path=xl/calcChain.xml><?xml version="1.0" encoding="utf-8"?>
<calcChain xmlns="http://schemas.openxmlformats.org/spreadsheetml/2006/main">
  <c r="AK341" i="59" l="1"/>
  <c r="AJ341" i="59"/>
  <c r="AK340" i="59"/>
  <c r="AJ340" i="59"/>
  <c r="AK339" i="59"/>
  <c r="AJ339" i="59"/>
  <c r="AK338" i="59"/>
  <c r="AJ338" i="59"/>
  <c r="AK337" i="59"/>
  <c r="AJ337" i="59"/>
  <c r="AK336" i="59"/>
  <c r="AJ336" i="59"/>
  <c r="AK335" i="59"/>
  <c r="AJ335" i="59"/>
  <c r="AK334" i="59"/>
  <c r="AJ334" i="59"/>
  <c r="AK333" i="59"/>
  <c r="AJ333" i="59"/>
  <c r="AK332" i="59"/>
  <c r="AJ332" i="59"/>
  <c r="AK331" i="59"/>
  <c r="AJ331" i="59"/>
  <c r="AK330" i="59"/>
  <c r="AJ330" i="59"/>
  <c r="AK329" i="59"/>
  <c r="AJ329" i="59"/>
  <c r="AK328" i="59"/>
  <c r="AJ328" i="59"/>
  <c r="AK327" i="59"/>
  <c r="AJ327" i="59"/>
  <c r="AK326" i="59"/>
  <c r="AJ326" i="59"/>
  <c r="AK325" i="59"/>
  <c r="AJ325" i="59"/>
  <c r="AK324" i="59"/>
  <c r="AJ324" i="59"/>
  <c r="AK323" i="59"/>
  <c r="AJ323" i="59"/>
  <c r="AK322" i="59"/>
  <c r="AJ322" i="59"/>
  <c r="AK321" i="59"/>
  <c r="AJ321" i="59"/>
  <c r="AK320" i="59"/>
  <c r="AJ320" i="59"/>
  <c r="AK319" i="59"/>
  <c r="AJ319" i="59"/>
  <c r="AK318" i="59"/>
  <c r="AJ318" i="59"/>
  <c r="AK317" i="59"/>
  <c r="AJ317" i="59"/>
  <c r="AK316" i="59"/>
  <c r="AJ316" i="59"/>
  <c r="AK315" i="59"/>
  <c r="AJ315" i="59"/>
  <c r="AK314" i="59"/>
  <c r="AJ314" i="59"/>
  <c r="AK313" i="59"/>
  <c r="AJ313" i="59"/>
  <c r="AK312" i="59"/>
  <c r="AJ312" i="59"/>
  <c r="AK311" i="59"/>
  <c r="AJ311" i="59"/>
  <c r="AK310" i="59"/>
  <c r="AJ310" i="59"/>
  <c r="AK309" i="59"/>
  <c r="AJ309" i="59"/>
  <c r="AK308" i="59"/>
  <c r="AJ308" i="59"/>
  <c r="AK307" i="59"/>
  <c r="AJ307" i="59"/>
  <c r="AK306" i="59"/>
  <c r="AJ306" i="59"/>
  <c r="AK305" i="59"/>
  <c r="AJ305" i="59"/>
  <c r="AK304" i="59"/>
  <c r="AJ304" i="59"/>
  <c r="AK303" i="59"/>
  <c r="AJ303" i="59"/>
  <c r="AK302" i="59"/>
  <c r="AJ302" i="59"/>
  <c r="AK301" i="59"/>
  <c r="AJ301" i="59"/>
  <c r="AK300" i="59"/>
  <c r="AJ300" i="59"/>
  <c r="AK299" i="59"/>
  <c r="AJ299" i="59"/>
  <c r="AK298" i="59"/>
  <c r="AJ298" i="59"/>
  <c r="AK297" i="59"/>
  <c r="AJ297" i="59"/>
  <c r="AK296" i="59"/>
  <c r="AJ296" i="59"/>
  <c r="AK295" i="59"/>
  <c r="AJ295" i="59"/>
  <c r="AK294" i="59"/>
  <c r="AJ294" i="59"/>
  <c r="AK293" i="59"/>
  <c r="AJ293" i="59"/>
  <c r="AK292" i="59"/>
  <c r="AJ292" i="59"/>
  <c r="AK291" i="59"/>
  <c r="AJ291" i="59"/>
  <c r="AK290" i="59"/>
  <c r="AJ290" i="59"/>
  <c r="AK289" i="59"/>
  <c r="AJ289" i="59"/>
  <c r="AK288" i="59"/>
  <c r="AJ288" i="59"/>
  <c r="AK287" i="59"/>
  <c r="AJ287" i="59"/>
  <c r="AK286" i="59"/>
  <c r="AJ286" i="59"/>
  <c r="AK285" i="59"/>
  <c r="AJ285" i="59"/>
  <c r="AK284" i="59"/>
  <c r="AJ284" i="59"/>
  <c r="AK283" i="59"/>
  <c r="AJ283" i="59"/>
  <c r="AK282" i="59"/>
  <c r="AJ282" i="59"/>
  <c r="AK281" i="59"/>
  <c r="AJ281" i="59"/>
  <c r="AK280" i="59"/>
  <c r="AJ280" i="59"/>
  <c r="AK279" i="59"/>
  <c r="AJ279" i="59"/>
  <c r="AK278" i="59"/>
  <c r="AJ278" i="59"/>
  <c r="AK277" i="59"/>
  <c r="AJ277" i="59"/>
  <c r="AK276" i="59"/>
  <c r="AJ276" i="59"/>
  <c r="AK275" i="59"/>
  <c r="AJ275" i="59"/>
  <c r="AK274" i="59"/>
  <c r="AJ274" i="59"/>
  <c r="AK273" i="59"/>
  <c r="AJ273" i="59"/>
  <c r="AK272" i="59"/>
  <c r="AJ272" i="59"/>
  <c r="AK271" i="59"/>
  <c r="AJ271" i="59"/>
  <c r="AK270" i="59"/>
  <c r="AJ270" i="59"/>
  <c r="AK269" i="59"/>
  <c r="AJ269" i="59"/>
  <c r="AK268" i="59"/>
  <c r="AJ268" i="59"/>
  <c r="AK267" i="59"/>
  <c r="AJ267" i="59"/>
  <c r="AK266" i="59"/>
  <c r="AJ266" i="59"/>
  <c r="AK265" i="59"/>
  <c r="AJ265" i="59"/>
  <c r="AK264" i="59"/>
  <c r="AJ264" i="59"/>
  <c r="AK263" i="59"/>
  <c r="AJ263" i="59"/>
  <c r="AK262" i="59"/>
  <c r="AJ262" i="59"/>
  <c r="AK261" i="59"/>
  <c r="AJ261" i="59"/>
  <c r="AK260" i="59"/>
  <c r="AJ260" i="59"/>
  <c r="AK259" i="59"/>
  <c r="AJ259" i="59"/>
  <c r="AK258" i="59"/>
  <c r="AJ258" i="59"/>
  <c r="AK257" i="59"/>
  <c r="AJ257" i="59"/>
  <c r="AK256" i="59"/>
  <c r="AJ256" i="59"/>
  <c r="AK255" i="59"/>
  <c r="AJ255" i="59"/>
  <c r="AK254" i="59"/>
  <c r="AJ254" i="59"/>
  <c r="AK253" i="59"/>
  <c r="AJ253" i="59"/>
  <c r="AK252" i="59"/>
  <c r="AJ252" i="59"/>
  <c r="AK251" i="59"/>
  <c r="AJ251" i="59"/>
  <c r="AK250" i="59"/>
  <c r="AJ250" i="59"/>
  <c r="AK249" i="59"/>
  <c r="AJ249" i="59"/>
  <c r="AK248" i="59"/>
  <c r="AJ248" i="59"/>
  <c r="AK247" i="59"/>
  <c r="AJ247" i="59"/>
  <c r="AK246" i="59"/>
  <c r="AJ246" i="59"/>
  <c r="AK245" i="59"/>
  <c r="AJ245" i="59"/>
  <c r="AK244" i="59"/>
  <c r="AJ244" i="59"/>
  <c r="AK243" i="59"/>
  <c r="AJ243" i="59"/>
  <c r="AK242" i="59"/>
  <c r="AJ242" i="59"/>
  <c r="AK241" i="59"/>
  <c r="AJ241" i="59"/>
  <c r="AK240" i="59"/>
  <c r="AJ240" i="59"/>
  <c r="AK239" i="59"/>
  <c r="AJ239" i="59"/>
  <c r="AK238" i="59"/>
  <c r="AJ238" i="59"/>
  <c r="AK237" i="59"/>
  <c r="AJ237" i="59"/>
  <c r="AK236" i="59"/>
  <c r="AJ236" i="59"/>
  <c r="AK235" i="59"/>
  <c r="AJ235" i="59"/>
  <c r="AK234" i="59"/>
  <c r="AJ234" i="59"/>
  <c r="AK233" i="59"/>
  <c r="AJ233" i="59"/>
  <c r="AK232" i="59"/>
  <c r="AJ232" i="59"/>
  <c r="AK231" i="59"/>
  <c r="AJ231" i="59"/>
  <c r="AK230" i="59"/>
  <c r="AJ230" i="59"/>
  <c r="AK229" i="59"/>
  <c r="AJ229" i="59"/>
  <c r="AK228" i="59"/>
  <c r="AJ228" i="59"/>
  <c r="AK227" i="59"/>
  <c r="AJ227" i="59"/>
  <c r="AK226" i="59"/>
  <c r="AJ226" i="59"/>
  <c r="AK225" i="59"/>
  <c r="AJ225" i="59"/>
  <c r="AK224" i="59"/>
  <c r="AJ224" i="59"/>
  <c r="AK223" i="59"/>
  <c r="AJ223" i="59"/>
  <c r="AK222" i="59"/>
  <c r="AJ222" i="59"/>
  <c r="AK221" i="59"/>
  <c r="AJ221" i="59"/>
  <c r="AK220" i="59"/>
  <c r="AJ220" i="59"/>
  <c r="AK219" i="59"/>
  <c r="AJ219" i="59"/>
  <c r="AK218" i="59"/>
  <c r="AJ218" i="59"/>
  <c r="AK217" i="59"/>
  <c r="AJ217" i="59"/>
  <c r="AK216" i="59"/>
  <c r="AJ216" i="59"/>
  <c r="AK215" i="59"/>
  <c r="AJ215" i="59"/>
  <c r="AK214" i="59"/>
  <c r="AJ214" i="59"/>
  <c r="AK213" i="59"/>
  <c r="AJ213" i="59"/>
  <c r="AK212" i="59"/>
  <c r="AJ212" i="59"/>
  <c r="AK211" i="59"/>
  <c r="AJ211" i="59"/>
  <c r="AK210" i="59"/>
  <c r="AJ210" i="59"/>
  <c r="AK209" i="59"/>
  <c r="AJ209" i="59"/>
  <c r="AK208" i="59"/>
  <c r="AJ208" i="59"/>
  <c r="AK207" i="59"/>
  <c r="AJ207" i="59"/>
  <c r="AJ206" i="59"/>
  <c r="AK206" i="59" s="1"/>
  <c r="AK205" i="59"/>
  <c r="AJ205" i="59"/>
  <c r="AK204" i="59"/>
  <c r="AJ204" i="59"/>
  <c r="AK203" i="59"/>
  <c r="AJ203" i="59"/>
  <c r="AK202" i="59"/>
  <c r="AJ202" i="59"/>
  <c r="AK201" i="59"/>
  <c r="AJ201" i="59"/>
  <c r="AJ200" i="59"/>
  <c r="AK200" i="59" s="1"/>
  <c r="AJ199" i="59"/>
  <c r="AK199" i="59" s="1"/>
  <c r="AJ198" i="59"/>
  <c r="AK198" i="59" s="1"/>
  <c r="AJ197" i="59"/>
  <c r="AK197" i="59" s="1"/>
  <c r="AJ196" i="59"/>
  <c r="AK196" i="59" s="1"/>
  <c r="AJ195" i="59"/>
  <c r="AK195" i="59" s="1"/>
  <c r="AJ194" i="59"/>
  <c r="AK194" i="59" s="1"/>
  <c r="AJ193" i="59"/>
  <c r="AK193" i="59" s="1"/>
  <c r="AJ192" i="59"/>
  <c r="AK192" i="59" s="1"/>
  <c r="AJ191" i="59"/>
  <c r="AK191" i="59" s="1"/>
  <c r="AJ190" i="59"/>
  <c r="AK190" i="59" s="1"/>
  <c r="AJ189" i="59"/>
  <c r="AK189" i="59" s="1"/>
  <c r="AJ188" i="59"/>
  <c r="AK188" i="59" s="1"/>
  <c r="AJ187" i="59"/>
  <c r="AK187" i="59" s="1"/>
  <c r="AJ186" i="59"/>
  <c r="AK186" i="59" s="1"/>
  <c r="AJ185" i="59"/>
  <c r="AK185" i="59" s="1"/>
  <c r="AJ184" i="59"/>
  <c r="AK184" i="59" s="1"/>
  <c r="AJ183" i="59"/>
  <c r="AK183" i="59" s="1"/>
  <c r="AJ182" i="59"/>
  <c r="AK182" i="59" s="1"/>
  <c r="AJ181" i="59"/>
  <c r="AK181" i="59" s="1"/>
  <c r="AJ180" i="59"/>
  <c r="AK180" i="59" s="1"/>
  <c r="AJ179" i="59"/>
  <c r="AK179" i="59" s="1"/>
  <c r="AJ178" i="59"/>
  <c r="AK178" i="59" s="1"/>
  <c r="AJ177" i="59"/>
  <c r="AK177" i="59" s="1"/>
  <c r="AJ176" i="59"/>
  <c r="AK176" i="59" s="1"/>
  <c r="AJ175" i="59"/>
  <c r="AK175" i="59" s="1"/>
  <c r="AJ174" i="59"/>
  <c r="AK174" i="59" s="1"/>
  <c r="AJ173" i="59"/>
  <c r="AK173" i="59" s="1"/>
  <c r="AJ172" i="59"/>
  <c r="AK172" i="59" s="1"/>
  <c r="AJ171" i="59"/>
  <c r="AK171" i="59" s="1"/>
  <c r="AJ170" i="59"/>
  <c r="AK170" i="59" s="1"/>
  <c r="AJ169" i="59"/>
  <c r="AK169" i="59" s="1"/>
  <c r="AJ168" i="59"/>
  <c r="AK168" i="59" s="1"/>
  <c r="AJ167" i="59"/>
  <c r="AK167" i="59" s="1"/>
  <c r="AJ166" i="59"/>
  <c r="AK166" i="59" s="1"/>
  <c r="AJ165" i="59"/>
  <c r="AK165" i="59" s="1"/>
  <c r="AJ164" i="59"/>
  <c r="AK164" i="59" s="1"/>
  <c r="AJ163" i="59"/>
  <c r="AK163" i="59" s="1"/>
  <c r="AJ162" i="59"/>
  <c r="AK162" i="59" s="1"/>
  <c r="AJ161" i="59"/>
  <c r="AK161" i="59" s="1"/>
  <c r="AJ160" i="59"/>
  <c r="AK160" i="59" s="1"/>
  <c r="AJ159" i="59"/>
  <c r="AK159" i="59" s="1"/>
  <c r="AJ158" i="59"/>
  <c r="AK158" i="59" s="1"/>
  <c r="AJ157" i="59"/>
  <c r="AK157" i="59" s="1"/>
  <c r="AJ156" i="59"/>
  <c r="AK156" i="59" s="1"/>
  <c r="AJ155" i="59"/>
  <c r="AK155" i="59" s="1"/>
  <c r="AJ154" i="59"/>
  <c r="AK154" i="59" s="1"/>
  <c r="AJ153" i="59"/>
  <c r="AK153" i="59" s="1"/>
  <c r="AJ152" i="59"/>
  <c r="AK152" i="59" s="1"/>
  <c r="AJ151" i="59"/>
  <c r="AK151" i="59" s="1"/>
  <c r="AJ150" i="59"/>
  <c r="AK150" i="59" s="1"/>
  <c r="AJ149" i="59"/>
  <c r="AK149" i="59" s="1"/>
  <c r="AJ148" i="59"/>
  <c r="AK148" i="59" s="1"/>
  <c r="AJ147" i="59"/>
  <c r="AK147" i="59" s="1"/>
  <c r="AJ146" i="59"/>
  <c r="AK146" i="59" s="1"/>
  <c r="AJ145" i="59"/>
  <c r="AK145" i="59" s="1"/>
  <c r="AJ144" i="59"/>
  <c r="AK144" i="59" s="1"/>
  <c r="AJ143" i="59"/>
  <c r="AK143" i="59" s="1"/>
  <c r="AJ142" i="59"/>
  <c r="AK142" i="59" s="1"/>
  <c r="AJ141" i="59"/>
  <c r="AK141" i="59" s="1"/>
  <c r="AJ140" i="59"/>
  <c r="AK140" i="59" s="1"/>
  <c r="AJ139" i="59"/>
  <c r="AK139" i="59" s="1"/>
  <c r="AJ138" i="59"/>
  <c r="AK138" i="59" s="1"/>
  <c r="AJ137" i="59"/>
  <c r="AK137" i="59" s="1"/>
  <c r="AJ136" i="59"/>
  <c r="AK136" i="59" s="1"/>
  <c r="AJ135" i="59"/>
  <c r="AK135" i="59" s="1"/>
  <c r="AJ134" i="59"/>
  <c r="AK134" i="59" s="1"/>
  <c r="AJ133" i="59"/>
  <c r="AK133" i="59" s="1"/>
  <c r="AJ132" i="59"/>
  <c r="AK132" i="59" s="1"/>
  <c r="AJ131" i="59"/>
  <c r="AK131" i="59" s="1"/>
  <c r="AJ130" i="59"/>
  <c r="AK130" i="59" s="1"/>
  <c r="AJ129" i="59"/>
  <c r="AK129" i="59" s="1"/>
  <c r="AJ128" i="59"/>
  <c r="AK128" i="59" s="1"/>
  <c r="AJ127" i="59"/>
  <c r="AK127" i="59" s="1"/>
  <c r="AJ126" i="59"/>
  <c r="AK126" i="59" s="1"/>
  <c r="AJ125" i="59"/>
  <c r="AK125" i="59" s="1"/>
  <c r="AJ124" i="59"/>
  <c r="AK124" i="59" s="1"/>
  <c r="AJ123" i="59"/>
  <c r="AK123" i="59" s="1"/>
  <c r="AJ122" i="59"/>
  <c r="AK122" i="59" s="1"/>
  <c r="AJ121" i="59"/>
  <c r="AK121" i="59" s="1"/>
  <c r="AJ120" i="59"/>
  <c r="AK120" i="59" s="1"/>
  <c r="AJ119" i="59"/>
  <c r="AK119" i="59" s="1"/>
  <c r="AJ118" i="59"/>
  <c r="AK118" i="59" s="1"/>
  <c r="AJ117" i="59"/>
  <c r="AK117" i="59" s="1"/>
  <c r="AJ116" i="59"/>
  <c r="AK116" i="59" s="1"/>
  <c r="AJ115" i="59"/>
  <c r="AK115" i="59" s="1"/>
  <c r="AJ114" i="59"/>
  <c r="AK114" i="59" s="1"/>
  <c r="AJ113" i="59"/>
  <c r="AK113" i="59" s="1"/>
  <c r="AJ112" i="59"/>
  <c r="AK112" i="59" s="1"/>
  <c r="AJ111" i="59"/>
  <c r="AK111" i="59" s="1"/>
  <c r="AJ110" i="59"/>
  <c r="AK110" i="59" s="1"/>
  <c r="AJ109" i="59"/>
  <c r="AK109" i="59" s="1"/>
  <c r="AJ108" i="59"/>
  <c r="AK108" i="59" s="1"/>
  <c r="AJ107" i="59"/>
  <c r="AK107" i="59" s="1"/>
  <c r="AJ106" i="59"/>
  <c r="AK106" i="59" s="1"/>
  <c r="AJ105" i="59"/>
  <c r="AK105" i="59" s="1"/>
  <c r="AJ104" i="59"/>
  <c r="AK104" i="59" s="1"/>
  <c r="AJ103" i="59"/>
  <c r="AK103" i="59" s="1"/>
  <c r="AJ102" i="59"/>
  <c r="AK102" i="59" s="1"/>
  <c r="AJ101" i="59"/>
  <c r="AK101" i="59" s="1"/>
  <c r="AJ100" i="59"/>
  <c r="AK100" i="59" s="1"/>
  <c r="AJ99" i="59"/>
  <c r="AK99" i="59" s="1"/>
  <c r="AJ98" i="59"/>
  <c r="AK98" i="59" s="1"/>
  <c r="AJ97" i="59"/>
  <c r="AK97" i="59" s="1"/>
  <c r="AJ96" i="59"/>
  <c r="AK96" i="59" s="1"/>
  <c r="AJ95" i="59"/>
  <c r="AK95" i="59" s="1"/>
  <c r="AJ94" i="59"/>
  <c r="AK94" i="59" s="1"/>
  <c r="AJ93" i="59"/>
  <c r="AK93" i="59" s="1"/>
  <c r="AJ92" i="59"/>
  <c r="AK92" i="59" s="1"/>
  <c r="AJ91" i="59"/>
  <c r="AK91" i="59" s="1"/>
  <c r="AJ90" i="59"/>
  <c r="AK90" i="59" s="1"/>
  <c r="AJ89" i="59"/>
  <c r="AK89" i="59" s="1"/>
  <c r="AJ88" i="59"/>
  <c r="AK88" i="59" s="1"/>
  <c r="AJ87" i="59"/>
  <c r="AK87" i="59" s="1"/>
  <c r="AJ86" i="59"/>
  <c r="AK86" i="59" s="1"/>
  <c r="AJ85" i="59"/>
  <c r="AK85" i="59" s="1"/>
  <c r="AJ84" i="59"/>
  <c r="AK84" i="59" s="1"/>
  <c r="AJ83" i="59"/>
  <c r="AK83" i="59" s="1"/>
  <c r="AJ82" i="59"/>
  <c r="AK82" i="59" s="1"/>
  <c r="AJ81" i="59"/>
  <c r="AK81" i="59" s="1"/>
  <c r="AJ80" i="59"/>
  <c r="AK80" i="59" s="1"/>
  <c r="AJ79" i="59"/>
  <c r="AK79" i="59" s="1"/>
  <c r="AJ78" i="59"/>
  <c r="AK78" i="59" s="1"/>
  <c r="AJ77" i="59"/>
  <c r="AK77" i="59" s="1"/>
  <c r="AJ76" i="59"/>
  <c r="AK76" i="59" s="1"/>
  <c r="AJ75" i="59"/>
  <c r="AK75" i="59" s="1"/>
  <c r="AJ74" i="59"/>
  <c r="AK74" i="59" s="1"/>
  <c r="AJ73" i="59"/>
  <c r="AK73" i="59" s="1"/>
  <c r="AJ72" i="59"/>
  <c r="AK72" i="59" s="1"/>
  <c r="AJ71" i="59"/>
  <c r="AK71" i="59" s="1"/>
  <c r="AJ70" i="59"/>
  <c r="AK70" i="59" s="1"/>
  <c r="AJ69" i="59"/>
  <c r="AK69" i="59" s="1"/>
  <c r="AJ68" i="59"/>
  <c r="AK68" i="59" s="1"/>
  <c r="AJ67" i="59"/>
  <c r="AK67" i="59" s="1"/>
  <c r="AJ66" i="59"/>
  <c r="AK66" i="59" s="1"/>
  <c r="AJ65" i="59"/>
  <c r="AK65" i="59" s="1"/>
  <c r="AJ64" i="59"/>
  <c r="AK64" i="59" s="1"/>
  <c r="AJ63" i="59"/>
  <c r="AK63" i="59" s="1"/>
  <c r="AJ62" i="59"/>
  <c r="AK62" i="59" s="1"/>
  <c r="AJ61" i="59"/>
  <c r="AK61" i="59" s="1"/>
  <c r="AJ60" i="59"/>
  <c r="AK60" i="59" s="1"/>
  <c r="AJ59" i="59"/>
  <c r="AK59" i="59" s="1"/>
  <c r="AJ58" i="59"/>
  <c r="AK58" i="59" s="1"/>
  <c r="AJ57" i="59"/>
  <c r="AK57" i="59" s="1"/>
  <c r="AJ56" i="59"/>
  <c r="AK56" i="59" s="1"/>
  <c r="AJ55" i="59"/>
  <c r="AK55" i="59" s="1"/>
  <c r="AJ54" i="59"/>
  <c r="AK54" i="59" s="1"/>
  <c r="AJ53" i="59"/>
  <c r="AK53" i="59" s="1"/>
  <c r="AJ52" i="59"/>
  <c r="AK52" i="59" s="1"/>
  <c r="AJ51" i="59"/>
  <c r="AK51" i="59" s="1"/>
  <c r="AJ50" i="59"/>
  <c r="AK50" i="59" s="1"/>
  <c r="AJ49" i="59"/>
  <c r="AK49" i="59" s="1"/>
  <c r="AJ48" i="59"/>
  <c r="AK48" i="59" s="1"/>
  <c r="AJ47" i="59"/>
  <c r="AK47" i="59" s="1"/>
  <c r="AJ46" i="59"/>
  <c r="AK46" i="59" s="1"/>
  <c r="AJ45" i="59"/>
  <c r="AK45" i="59" s="1"/>
  <c r="AJ44" i="59"/>
  <c r="AK44" i="59" s="1"/>
  <c r="AJ43" i="59"/>
  <c r="AK43" i="59" s="1"/>
  <c r="AJ42" i="59"/>
  <c r="AK42" i="59" s="1"/>
  <c r="AJ41" i="59"/>
  <c r="AK41" i="59" s="1"/>
  <c r="AJ40" i="59"/>
  <c r="AK40" i="59" s="1"/>
  <c r="AJ39" i="59"/>
  <c r="AK39" i="59" s="1"/>
  <c r="AJ38" i="59"/>
  <c r="AK38" i="59" s="1"/>
  <c r="AJ37" i="59"/>
  <c r="AK37" i="59" s="1"/>
  <c r="AJ36" i="59"/>
  <c r="AK36" i="59" s="1"/>
  <c r="AJ35" i="59"/>
  <c r="AK35" i="59" s="1"/>
  <c r="AJ34" i="59"/>
  <c r="AK34" i="59" s="1"/>
  <c r="AJ33" i="59"/>
  <c r="AK33" i="59" s="1"/>
  <c r="AJ32" i="59"/>
  <c r="AK32" i="59" s="1"/>
  <c r="AK31" i="59"/>
  <c r="AJ31" i="59"/>
  <c r="AK30" i="59"/>
  <c r="AJ30" i="59"/>
  <c r="AK29" i="59"/>
  <c r="AJ29" i="59"/>
  <c r="AK28" i="59"/>
  <c r="AJ28" i="59"/>
  <c r="AK27" i="59"/>
  <c r="AJ27" i="59"/>
  <c r="AK26" i="59"/>
  <c r="AJ26" i="59"/>
  <c r="AK25" i="59"/>
  <c r="AJ25" i="59"/>
  <c r="AK24" i="59"/>
  <c r="AJ24" i="59"/>
  <c r="AK23" i="59"/>
  <c r="AJ23" i="59"/>
  <c r="AK22" i="59"/>
  <c r="AJ22" i="59"/>
  <c r="AK21" i="59"/>
  <c r="AJ21" i="59"/>
  <c r="AK20" i="59"/>
  <c r="AJ20" i="59"/>
  <c r="AK19" i="59"/>
  <c r="AJ19" i="59"/>
  <c r="AK18" i="59"/>
  <c r="AJ18" i="59"/>
  <c r="AK17" i="59"/>
  <c r="AJ17" i="59"/>
  <c r="AK16" i="59"/>
  <c r="AJ16" i="59"/>
  <c r="AK15" i="59"/>
  <c r="AJ15" i="59"/>
  <c r="AK14" i="59"/>
  <c r="AJ14" i="59"/>
  <c r="AK13" i="59"/>
  <c r="AJ13" i="59"/>
  <c r="AK12" i="59"/>
  <c r="AJ12" i="59"/>
  <c r="AK11" i="59"/>
  <c r="AJ11" i="59"/>
  <c r="AK10" i="59"/>
  <c r="AJ10" i="59"/>
  <c r="AK9" i="59"/>
  <c r="AJ9" i="59"/>
  <c r="AK8" i="59"/>
  <c r="AJ8" i="59"/>
  <c r="AK7" i="59"/>
  <c r="AJ7" i="59"/>
  <c r="AK6" i="59"/>
  <c r="AJ6" i="59"/>
  <c r="AK5" i="59"/>
  <c r="AJ5" i="59"/>
  <c r="O4" i="61"/>
  <c r="Q4" i="61"/>
  <c r="AL6" i="61"/>
  <c r="C8" i="61"/>
  <c r="B8" i="61"/>
  <c r="H8" i="61"/>
  <c r="AN8" i="61"/>
  <c r="C9" i="61"/>
  <c r="B9" i="61"/>
  <c r="H9" i="61"/>
  <c r="B10" i="61"/>
  <c r="C10" i="61"/>
  <c r="H10" i="61"/>
  <c r="Y10" i="61"/>
  <c r="AE10" i="61"/>
  <c r="AN10" i="61"/>
  <c r="C11" i="61"/>
  <c r="B11" i="61"/>
  <c r="H11" i="61"/>
  <c r="Y11" i="61"/>
  <c r="AE11" i="61"/>
  <c r="AN11" i="61"/>
  <c r="C12" i="61"/>
  <c r="B12" i="61"/>
  <c r="H12" i="61"/>
  <c r="B13" i="61"/>
  <c r="C13" i="61"/>
  <c r="H13" i="61"/>
  <c r="C14" i="61"/>
  <c r="B14" i="61"/>
  <c r="H14" i="61"/>
  <c r="B15" i="61"/>
  <c r="C15" i="61"/>
  <c r="H15" i="61"/>
  <c r="Y15" i="61"/>
  <c r="AE15" i="61"/>
  <c r="AM15" i="61"/>
  <c r="B16" i="61"/>
  <c r="C16" i="61"/>
  <c r="H16" i="61"/>
  <c r="Y16" i="61"/>
  <c r="AE16" i="61"/>
  <c r="AM16" i="61"/>
  <c r="B17" i="61"/>
  <c r="C17" i="61"/>
  <c r="H17" i="61"/>
  <c r="C18" i="61"/>
  <c r="B18" i="61"/>
  <c r="H18" i="61"/>
  <c r="B19" i="61"/>
  <c r="C19" i="61"/>
  <c r="H19" i="61"/>
  <c r="C20" i="61"/>
  <c r="B20" i="61"/>
  <c r="H20" i="61"/>
  <c r="B21" i="61"/>
  <c r="C21" i="61"/>
  <c r="H21" i="61"/>
  <c r="C22" i="61"/>
  <c r="B22" i="61"/>
  <c r="H22" i="61"/>
  <c r="B23" i="61"/>
  <c r="C23" i="61"/>
  <c r="H23" i="61"/>
  <c r="C24" i="61"/>
  <c r="B24" i="61"/>
  <c r="H24" i="61"/>
  <c r="B25" i="61"/>
  <c r="C25" i="61"/>
  <c r="H25" i="61"/>
  <c r="C26" i="61"/>
  <c r="B26" i="61"/>
  <c r="H26" i="61"/>
  <c r="B27" i="61"/>
  <c r="C27" i="61"/>
  <c r="H27" i="61"/>
  <c r="C28" i="61"/>
  <c r="B28" i="61"/>
  <c r="H28" i="61"/>
  <c r="B29" i="61"/>
  <c r="C29" i="61"/>
  <c r="H29" i="61"/>
  <c r="C30" i="61"/>
  <c r="B30" i="61"/>
  <c r="H30" i="61"/>
  <c r="B31" i="61"/>
  <c r="C31" i="61"/>
  <c r="H31" i="61"/>
  <c r="C32" i="61"/>
  <c r="B32" i="61"/>
  <c r="H32" i="61"/>
  <c r="B33" i="61"/>
  <c r="C33" i="61"/>
  <c r="H33" i="61"/>
  <c r="C34" i="61"/>
  <c r="B34" i="61"/>
  <c r="H34" i="61"/>
  <c r="B35" i="61"/>
  <c r="C35" i="61"/>
  <c r="H35" i="61"/>
  <c r="C36" i="61"/>
  <c r="B36" i="61"/>
  <c r="H36" i="61"/>
  <c r="B37" i="61"/>
  <c r="C37" i="61"/>
  <c r="H37" i="61"/>
  <c r="C38" i="61"/>
  <c r="B38" i="61"/>
  <c r="H38" i="61"/>
  <c r="G2" i="16"/>
  <c r="M2" i="16"/>
  <c r="G3" i="16"/>
  <c r="M3" i="16"/>
  <c r="B5" i="16"/>
  <c r="H5" i="16"/>
  <c r="I5" i="16"/>
  <c r="L5" i="16" s="1"/>
  <c r="J5" i="16"/>
  <c r="K5" i="16"/>
  <c r="B6" i="16"/>
  <c r="H6" i="16"/>
  <c r="I6" i="16"/>
  <c r="L6" i="16" s="1"/>
  <c r="J6" i="16"/>
  <c r="K6" i="16"/>
  <c r="A7" i="16"/>
  <c r="B7" i="16"/>
  <c r="H7" i="16"/>
  <c r="I7" i="16"/>
  <c r="J7" i="16"/>
  <c r="K7" i="16" s="1"/>
  <c r="L7" i="16"/>
  <c r="B8" i="16"/>
  <c r="H8" i="16"/>
  <c r="I8" i="16"/>
  <c r="J8" i="16"/>
  <c r="K8" i="16" s="1"/>
  <c r="L8" i="16"/>
  <c r="B9" i="16"/>
  <c r="H9" i="16"/>
  <c r="I9" i="16"/>
  <c r="J9" i="16"/>
  <c r="K9" i="16" s="1"/>
  <c r="L9" i="16"/>
  <c r="A10" i="16"/>
  <c r="B10" i="16"/>
  <c r="H10" i="16"/>
  <c r="I10" i="16"/>
  <c r="L10" i="16" s="1"/>
  <c r="J10" i="16"/>
  <c r="K10" i="16"/>
  <c r="B11" i="16"/>
  <c r="H11" i="16"/>
  <c r="I11" i="16"/>
  <c r="L11" i="16" s="1"/>
  <c r="J11" i="16"/>
  <c r="K11" i="16"/>
  <c r="A12" i="16"/>
  <c r="B12" i="16"/>
  <c r="H12" i="16"/>
  <c r="I12" i="16"/>
  <c r="J12" i="16"/>
  <c r="K12" i="16" s="1"/>
  <c r="L12" i="16"/>
  <c r="A13" i="16"/>
  <c r="B13" i="16"/>
  <c r="H13" i="16"/>
  <c r="I13" i="16"/>
  <c r="L13" i="16" s="1"/>
  <c r="J13" i="16"/>
  <c r="K13" i="16"/>
  <c r="A14" i="16"/>
  <c r="B14" i="16"/>
  <c r="H14" i="16"/>
  <c r="I14" i="16"/>
  <c r="J14" i="16"/>
  <c r="K14" i="16" s="1"/>
  <c r="L14" i="16"/>
  <c r="B15" i="16"/>
  <c r="H15" i="16"/>
  <c r="I15" i="16"/>
  <c r="J15" i="16"/>
  <c r="K15" i="16" s="1"/>
  <c r="L15" i="16"/>
  <c r="A16" i="16"/>
  <c r="B16" i="16"/>
  <c r="H16" i="16"/>
  <c r="I16" i="16"/>
  <c r="L16" i="16" s="1"/>
  <c r="J16" i="16"/>
  <c r="K16" i="16"/>
  <c r="A17" i="16"/>
  <c r="B17" i="16"/>
  <c r="H17" i="16"/>
  <c r="I17" i="16"/>
  <c r="J17" i="16"/>
  <c r="K17" i="16" s="1"/>
  <c r="L17" i="16"/>
  <c r="A18" i="16"/>
  <c r="B18" i="16"/>
  <c r="H18" i="16"/>
  <c r="I18" i="16"/>
  <c r="J18" i="16"/>
  <c r="A19" i="16"/>
  <c r="B19" i="16"/>
  <c r="H19" i="16"/>
  <c r="I19" i="16"/>
  <c r="J19" i="16"/>
  <c r="K19" i="16" s="1"/>
  <c r="L19" i="16"/>
  <c r="A20" i="16"/>
  <c r="B20" i="16"/>
  <c r="H20" i="16"/>
  <c r="I20" i="16"/>
  <c r="J20" i="16"/>
  <c r="A21" i="16"/>
  <c r="B21" i="16"/>
  <c r="H21" i="16"/>
  <c r="I21" i="16"/>
  <c r="J21" i="16"/>
  <c r="K21" i="16" s="1"/>
  <c r="L21" i="16"/>
  <c r="A22" i="16"/>
  <c r="B22" i="16"/>
  <c r="H22" i="16"/>
  <c r="I22" i="16"/>
  <c r="J22" i="16"/>
  <c r="A23" i="16"/>
  <c r="B23" i="16"/>
  <c r="H23" i="16"/>
  <c r="I23" i="16"/>
  <c r="J23" i="16"/>
  <c r="K23" i="16" s="1"/>
  <c r="L23" i="16"/>
  <c r="A24" i="16"/>
  <c r="B24" i="16"/>
  <c r="H24" i="16"/>
  <c r="I24" i="16"/>
  <c r="J24" i="16"/>
  <c r="A25" i="16"/>
  <c r="B25" i="16"/>
  <c r="H25" i="16"/>
  <c r="I25" i="16"/>
  <c r="J25" i="16"/>
  <c r="K25" i="16" s="1"/>
  <c r="L25" i="16"/>
  <c r="A26" i="16"/>
  <c r="B26" i="16"/>
  <c r="H26" i="16"/>
  <c r="I26" i="16"/>
  <c r="J26" i="16"/>
  <c r="A27" i="16"/>
  <c r="B27" i="16"/>
  <c r="H27" i="16"/>
  <c r="I27" i="16"/>
  <c r="J27" i="16"/>
  <c r="K27" i="16" s="1"/>
  <c r="L27" i="16"/>
  <c r="A28" i="16"/>
  <c r="B28" i="16"/>
  <c r="H28" i="16"/>
  <c r="I28" i="16"/>
  <c r="J28" i="16"/>
  <c r="A29" i="16"/>
  <c r="B29" i="16"/>
  <c r="H29" i="16"/>
  <c r="I29" i="16"/>
  <c r="J29" i="16"/>
  <c r="K29" i="16" s="1"/>
  <c r="L29" i="16"/>
  <c r="A30" i="16"/>
  <c r="B30" i="16"/>
  <c r="H30" i="16"/>
  <c r="I30" i="16"/>
  <c r="J30" i="16"/>
  <c r="A31" i="16"/>
  <c r="B31" i="16"/>
  <c r="H31" i="16"/>
  <c r="I31" i="16"/>
  <c r="J31" i="16"/>
  <c r="K31" i="16" s="1"/>
  <c r="L31" i="16"/>
  <c r="A32" i="16"/>
  <c r="B32" i="16"/>
  <c r="H32" i="16"/>
  <c r="I32" i="16"/>
  <c r="J32" i="16"/>
  <c r="A33" i="16"/>
  <c r="B33" i="16"/>
  <c r="H33" i="16"/>
  <c r="I33" i="16"/>
  <c r="J33" i="16"/>
  <c r="K33" i="16" s="1"/>
  <c r="L33" i="16"/>
  <c r="A34" i="16"/>
  <c r="B34" i="16"/>
  <c r="H34" i="16"/>
  <c r="I34" i="16"/>
  <c r="J34" i="16"/>
  <c r="B35" i="16"/>
  <c r="H35" i="16"/>
  <c r="I35" i="16"/>
  <c r="J35" i="16"/>
  <c r="L35" i="16" s="1"/>
  <c r="E36" i="16"/>
  <c r="G2" i="32"/>
  <c r="M2" i="32"/>
  <c r="G3" i="32"/>
  <c r="M3" i="32"/>
  <c r="B5" i="32"/>
  <c r="H5" i="32"/>
  <c r="I5" i="32"/>
  <c r="L5" i="32"/>
  <c r="J5" i="32"/>
  <c r="K5" i="32"/>
  <c r="A6" i="32"/>
  <c r="B6" i="32"/>
  <c r="H6" i="32"/>
  <c r="I6" i="32"/>
  <c r="J6" i="32"/>
  <c r="L6" i="32" s="1"/>
  <c r="A7" i="32"/>
  <c r="B7" i="32"/>
  <c r="H7" i="32"/>
  <c r="I7" i="32"/>
  <c r="L7" i="32"/>
  <c r="J7" i="32"/>
  <c r="K7" i="32"/>
  <c r="A8" i="32"/>
  <c r="B8" i="32"/>
  <c r="H8" i="32"/>
  <c r="I8" i="32"/>
  <c r="J8" i="32"/>
  <c r="L8" i="32" s="1"/>
  <c r="B9" i="32"/>
  <c r="H9" i="32"/>
  <c r="I9" i="32"/>
  <c r="J9" i="32"/>
  <c r="L9" i="32" s="1"/>
  <c r="A10" i="32"/>
  <c r="B10" i="32"/>
  <c r="H10" i="32"/>
  <c r="I10" i="32"/>
  <c r="J10" i="32"/>
  <c r="L10" i="32" s="1"/>
  <c r="A11" i="32"/>
  <c r="B11" i="32"/>
  <c r="H11" i="32"/>
  <c r="I11" i="32"/>
  <c r="L11" i="32"/>
  <c r="J11" i="32"/>
  <c r="K11" i="32"/>
  <c r="A12" i="32"/>
  <c r="B12" i="32"/>
  <c r="H12" i="32"/>
  <c r="I12" i="32"/>
  <c r="J12" i="32"/>
  <c r="L12" i="32" s="1"/>
  <c r="A13" i="32"/>
  <c r="B13" i="32"/>
  <c r="H13" i="32"/>
  <c r="I13" i="32"/>
  <c r="L13" i="32"/>
  <c r="J13" i="32"/>
  <c r="K13" i="32"/>
  <c r="A14" i="32"/>
  <c r="B14" i="32"/>
  <c r="H14" i="32"/>
  <c r="I14" i="32"/>
  <c r="J14" i="32"/>
  <c r="L14" i="32" s="1"/>
  <c r="B15" i="32"/>
  <c r="H15" i="32"/>
  <c r="I15" i="32"/>
  <c r="J15" i="32"/>
  <c r="L15" i="32" s="1"/>
  <c r="A16" i="32"/>
  <c r="B16" i="32"/>
  <c r="H16" i="32"/>
  <c r="I16" i="32"/>
  <c r="L16" i="32"/>
  <c r="J16" i="32"/>
  <c r="K16" i="32"/>
  <c r="A17" i="32"/>
  <c r="B17" i="32"/>
  <c r="H17" i="32"/>
  <c r="I17" i="32"/>
  <c r="J17" i="32"/>
  <c r="L17" i="32" s="1"/>
  <c r="A18" i="32"/>
  <c r="B18" i="32"/>
  <c r="H18" i="32"/>
  <c r="I18" i="32"/>
  <c r="L18" i="32"/>
  <c r="J18" i="32"/>
  <c r="K18" i="32"/>
  <c r="B19" i="32"/>
  <c r="H19" i="32"/>
  <c r="I19" i="32"/>
  <c r="L19" i="32"/>
  <c r="J19" i="32"/>
  <c r="K19" i="32"/>
  <c r="A20" i="32"/>
  <c r="B20" i="32"/>
  <c r="H20" i="32"/>
  <c r="I20" i="32"/>
  <c r="J20" i="32"/>
  <c r="L20" i="32" s="1"/>
  <c r="A21" i="32"/>
  <c r="B21" i="32"/>
  <c r="H21" i="32"/>
  <c r="I21" i="32"/>
  <c r="L21" i="32"/>
  <c r="J21" i="32"/>
  <c r="K21" i="32"/>
  <c r="A22" i="32"/>
  <c r="B22" i="32"/>
  <c r="H22" i="32"/>
  <c r="I22" i="32"/>
  <c r="J22" i="32"/>
  <c r="L22" i="32" s="1"/>
  <c r="B23" i="32"/>
  <c r="H23" i="32"/>
  <c r="I23" i="32"/>
  <c r="J23" i="32"/>
  <c r="L23" i="32" s="1"/>
  <c r="A24" i="32"/>
  <c r="B24" i="32"/>
  <c r="H24" i="32"/>
  <c r="I24" i="32"/>
  <c r="L24" i="32"/>
  <c r="J24" i="32"/>
  <c r="K24" i="32"/>
  <c r="A25" i="32"/>
  <c r="B25" i="32"/>
  <c r="H25" i="32"/>
  <c r="I25" i="32"/>
  <c r="J25" i="32"/>
  <c r="L25" i="32" s="1"/>
  <c r="A26" i="32"/>
  <c r="B26" i="32"/>
  <c r="H26" i="32"/>
  <c r="I26" i="32"/>
  <c r="L26" i="32"/>
  <c r="J26" i="32"/>
  <c r="K26" i="32"/>
  <c r="B27" i="32"/>
  <c r="H27" i="32"/>
  <c r="I27" i="32"/>
  <c r="L27" i="32"/>
  <c r="J27" i="32"/>
  <c r="K27" i="32"/>
  <c r="A28" i="32"/>
  <c r="B28" i="32"/>
  <c r="H28" i="32"/>
  <c r="I28" i="32"/>
  <c r="J28" i="32"/>
  <c r="L28" i="32" s="1"/>
  <c r="A29" i="32"/>
  <c r="B29" i="32"/>
  <c r="H29" i="32"/>
  <c r="I29" i="32"/>
  <c r="L29" i="32"/>
  <c r="J29" i="32"/>
  <c r="K29" i="32"/>
  <c r="A30" i="32"/>
  <c r="B30" i="32"/>
  <c r="H30" i="32"/>
  <c r="I30" i="32"/>
  <c r="J30" i="32"/>
  <c r="L30" i="32" s="1"/>
  <c r="B31" i="32"/>
  <c r="H31" i="32"/>
  <c r="I31" i="32"/>
  <c r="J31" i="32"/>
  <c r="L31" i="32" s="1"/>
  <c r="A32" i="32"/>
  <c r="B32" i="32"/>
  <c r="H32" i="32"/>
  <c r="I32" i="32"/>
  <c r="L32" i="32"/>
  <c r="J32" i="32"/>
  <c r="K32" i="32"/>
  <c r="A33" i="32"/>
  <c r="B33" i="32"/>
  <c r="H33" i="32"/>
  <c r="I33" i="32"/>
  <c r="J33" i="32"/>
  <c r="L33" i="32" s="1"/>
  <c r="A34" i="32"/>
  <c r="B34" i="32"/>
  <c r="H34" i="32"/>
  <c r="I34" i="32"/>
  <c r="L34" i="32"/>
  <c r="J34" i="32"/>
  <c r="K34" i="32"/>
  <c r="B35" i="32"/>
  <c r="H35" i="32"/>
  <c r="I35" i="32"/>
  <c r="L35" i="32"/>
  <c r="J35" i="32"/>
  <c r="K35" i="32"/>
  <c r="E36" i="32"/>
  <c r="E2" i="3"/>
  <c r="K2" i="3" s="1"/>
  <c r="A4" i="3"/>
  <c r="G4" i="3" s="1"/>
  <c r="E4" i="3"/>
  <c r="K4" i="3"/>
  <c r="A5" i="3"/>
  <c r="E5" i="3"/>
  <c r="G5" i="3"/>
  <c r="K5" i="3"/>
  <c r="A6" i="3"/>
  <c r="G6" i="3"/>
  <c r="A7" i="3"/>
  <c r="G7" i="3" s="1"/>
  <c r="D7" i="3"/>
  <c r="J7" i="3"/>
  <c r="A8" i="3"/>
  <c r="E8" i="3"/>
  <c r="G8" i="3"/>
  <c r="K8" i="3"/>
  <c r="A9" i="3"/>
  <c r="C9" i="3"/>
  <c r="D9" i="3"/>
  <c r="E9" i="3"/>
  <c r="G9" i="3"/>
  <c r="I9" i="3"/>
  <c r="J9" i="3"/>
  <c r="K9" i="3"/>
  <c r="A10" i="3"/>
  <c r="C10" i="3"/>
  <c r="D10" i="3"/>
  <c r="E10" i="3"/>
  <c r="G10" i="3"/>
  <c r="I10" i="3"/>
  <c r="J10" i="3"/>
  <c r="K10" i="3"/>
  <c r="A11" i="3"/>
  <c r="C11" i="3"/>
  <c r="D11" i="3"/>
  <c r="E11" i="3"/>
  <c r="G11" i="3"/>
  <c r="I11" i="3"/>
  <c r="J11" i="3"/>
  <c r="K11" i="3"/>
  <c r="A12" i="3"/>
  <c r="C12" i="3"/>
  <c r="D12" i="3"/>
  <c r="G12" i="3"/>
  <c r="I12" i="3"/>
  <c r="J12" i="3"/>
  <c r="A13" i="3"/>
  <c r="C13" i="3"/>
  <c r="G13" i="3"/>
  <c r="I13" i="3"/>
  <c r="J13" i="3"/>
  <c r="A14" i="3"/>
  <c r="G14" i="3" s="1"/>
  <c r="A15" i="3"/>
  <c r="G15" i="3" s="1"/>
  <c r="C15" i="3"/>
  <c r="D15" i="3"/>
  <c r="I15" i="3"/>
  <c r="J15" i="3"/>
  <c r="A16" i="3"/>
  <c r="G16" i="3"/>
  <c r="B6" i="58"/>
  <c r="F6" i="58"/>
  <c r="J6" i="58"/>
  <c r="B7" i="58"/>
  <c r="C7" i="58"/>
  <c r="F7" i="58"/>
  <c r="G7" i="58"/>
  <c r="J7" i="58"/>
  <c r="B8" i="58"/>
  <c r="C8" i="58"/>
  <c r="F8" i="58"/>
  <c r="G8" i="58"/>
  <c r="J8" i="58"/>
  <c r="B9" i="58"/>
  <c r="C9" i="58"/>
  <c r="F9" i="58"/>
  <c r="G9" i="58"/>
  <c r="J9" i="58"/>
  <c r="B10" i="58"/>
  <c r="C10" i="58"/>
  <c r="F10" i="58"/>
  <c r="G10" i="58"/>
  <c r="J10" i="58"/>
  <c r="B11" i="58"/>
  <c r="C11" i="58"/>
  <c r="F11" i="58"/>
  <c r="G11" i="58"/>
  <c r="J11" i="58"/>
  <c r="B12" i="58"/>
  <c r="F12" i="58" s="1"/>
  <c r="J12" i="58" s="1"/>
  <c r="B13" i="58"/>
  <c r="C13" i="58"/>
  <c r="F13" i="58"/>
  <c r="G13" i="58"/>
  <c r="J13" i="58"/>
  <c r="B14" i="58"/>
  <c r="F14" i="58"/>
  <c r="J14" i="58"/>
  <c r="C15" i="58"/>
  <c r="G15" i="58"/>
  <c r="C16" i="58"/>
  <c r="G16" i="58"/>
  <c r="C19" i="58"/>
  <c r="G19" i="58"/>
  <c r="B20" i="58"/>
  <c r="C20" i="58"/>
  <c r="F20" i="58"/>
  <c r="G20" i="58"/>
  <c r="J20" i="58"/>
  <c r="B21" i="58"/>
  <c r="C21" i="58"/>
  <c r="F21" i="58"/>
  <c r="G21" i="58"/>
  <c r="J21" i="58"/>
  <c r="B22" i="58"/>
  <c r="C22" i="58"/>
  <c r="F22" i="58"/>
  <c r="G22" i="58"/>
  <c r="J22" i="58"/>
  <c r="B23" i="58"/>
  <c r="F23" i="58"/>
  <c r="J23" i="58" s="1"/>
  <c r="C25" i="58"/>
  <c r="G25" i="58" s="1"/>
  <c r="K25" i="58" s="1"/>
  <c r="B2" i="60"/>
  <c r="A3" i="32"/>
  <c r="C2" i="60"/>
  <c r="D4" i="60"/>
  <c r="B1" i="16" s="1"/>
  <c r="E4" i="60"/>
  <c r="B1" i="32" s="1"/>
  <c r="D5" i="60"/>
  <c r="C4" i="3" s="1"/>
  <c r="E5" i="60"/>
  <c r="C5" i="60"/>
  <c r="C14" i="60"/>
  <c r="C15" i="60"/>
  <c r="C16" i="60"/>
  <c r="C17" i="60"/>
  <c r="C18" i="60"/>
  <c r="C20" i="60"/>
  <c r="B22" i="60"/>
  <c r="D4" i="3"/>
  <c r="J4" i="3" s="1"/>
  <c r="C22" i="60"/>
  <c r="B23" i="60"/>
  <c r="D5" i="3" s="1"/>
  <c r="J5" i="3" s="1"/>
  <c r="C23" i="60"/>
  <c r="B24" i="60"/>
  <c r="D6" i="3" s="1"/>
  <c r="J6" i="3" s="1"/>
  <c r="D24" i="60"/>
  <c r="E6" i="3"/>
  <c r="E24" i="60"/>
  <c r="D25" i="60"/>
  <c r="D30" i="60" s="1"/>
  <c r="E12" i="3" s="1"/>
  <c r="E25" i="60"/>
  <c r="K7" i="3" s="1"/>
  <c r="B26" i="60"/>
  <c r="D8" i="3" s="1"/>
  <c r="J8" i="3" s="1"/>
  <c r="C26" i="60"/>
  <c r="C27" i="60"/>
  <c r="C28" i="60"/>
  <c r="C29" i="60"/>
  <c r="F32" i="60"/>
  <c r="G32" i="60"/>
  <c r="H32" i="60"/>
  <c r="I32" i="60"/>
  <c r="J32" i="60"/>
  <c r="K32" i="60"/>
  <c r="L32" i="60"/>
  <c r="M32" i="60"/>
  <c r="N32" i="60"/>
  <c r="O32" i="60"/>
  <c r="D33" i="60"/>
  <c r="E33" i="60"/>
  <c r="F33" i="60"/>
  <c r="G33" i="60"/>
  <c r="H33" i="60"/>
  <c r="I33" i="60"/>
  <c r="J33" i="60"/>
  <c r="K33" i="60"/>
  <c r="L33" i="60"/>
  <c r="M33" i="60"/>
  <c r="N33" i="60"/>
  <c r="O33" i="60"/>
  <c r="G50" i="60"/>
  <c r="H50" i="60"/>
  <c r="I50" i="60"/>
  <c r="J50" i="60"/>
  <c r="K50" i="60"/>
  <c r="L50" i="60"/>
  <c r="M50" i="60"/>
  <c r="N50" i="60"/>
  <c r="O50" i="60"/>
  <c r="P50" i="60"/>
  <c r="Q50" i="60"/>
  <c r="R50" i="60"/>
  <c r="S50" i="60"/>
  <c r="T50" i="60"/>
  <c r="U50" i="60"/>
  <c r="V50" i="60"/>
  <c r="W50" i="60"/>
  <c r="X50" i="60"/>
  <c r="Y50" i="60"/>
  <c r="Z50" i="60"/>
  <c r="AA50" i="60"/>
  <c r="AB50" i="60"/>
  <c r="AC50" i="60"/>
  <c r="AD50" i="60"/>
  <c r="G60" i="60"/>
  <c r="G51" i="60" s="1"/>
  <c r="H60" i="60"/>
  <c r="H51" i="60" s="1"/>
  <c r="I60" i="60"/>
  <c r="I51" i="60" s="1"/>
  <c r="J60" i="60"/>
  <c r="J51" i="60" s="1"/>
  <c r="K60" i="60"/>
  <c r="K51" i="60" s="1"/>
  <c r="L60" i="60"/>
  <c r="L51" i="60" s="1"/>
  <c r="M60" i="60"/>
  <c r="M51" i="60" s="1"/>
  <c r="N60" i="60"/>
  <c r="N51" i="60" s="1"/>
  <c r="O60" i="60"/>
  <c r="O51" i="60" s="1"/>
  <c r="P60" i="60"/>
  <c r="P51" i="60" s="1"/>
  <c r="Q60" i="60"/>
  <c r="Q51" i="60" s="1"/>
  <c r="R60" i="60"/>
  <c r="R51" i="60" s="1"/>
  <c r="S60" i="60"/>
  <c r="S51" i="60" s="1"/>
  <c r="T60" i="60"/>
  <c r="T51" i="60" s="1"/>
  <c r="U60" i="60"/>
  <c r="U51" i="60" s="1"/>
  <c r="V60" i="60"/>
  <c r="V51" i="60" s="1"/>
  <c r="W60" i="60"/>
  <c r="W51" i="60" s="1"/>
  <c r="X60" i="60"/>
  <c r="X51" i="60" s="1"/>
  <c r="Y60" i="60"/>
  <c r="Y51" i="60" s="1"/>
  <c r="Z60" i="60"/>
  <c r="Z51" i="60" s="1"/>
  <c r="AA60" i="60"/>
  <c r="AA51" i="60" s="1"/>
  <c r="AB60" i="60"/>
  <c r="AB51" i="60" s="1"/>
  <c r="AC60" i="60"/>
  <c r="AC51" i="60" s="1"/>
  <c r="AD60" i="60"/>
  <c r="AD51" i="60" s="1"/>
  <c r="G61" i="60"/>
  <c r="G52" i="60" s="1"/>
  <c r="H61" i="60"/>
  <c r="H52" i="60" s="1"/>
  <c r="I61" i="60"/>
  <c r="I52" i="60"/>
  <c r="J61" i="60"/>
  <c r="J52" i="60"/>
  <c r="K61" i="60"/>
  <c r="K52" i="60"/>
  <c r="L61" i="60"/>
  <c r="L52" i="60" s="1"/>
  <c r="M61" i="60"/>
  <c r="M52" i="60" s="1"/>
  <c r="N61" i="60"/>
  <c r="N52" i="60" s="1"/>
  <c r="O61" i="60"/>
  <c r="O52" i="60" s="1"/>
  <c r="P61" i="60"/>
  <c r="P52" i="60" s="1"/>
  <c r="Q61" i="60"/>
  <c r="Q52" i="60"/>
  <c r="R61" i="60"/>
  <c r="R52" i="60"/>
  <c r="S61" i="60"/>
  <c r="S52" i="60"/>
  <c r="T61" i="60"/>
  <c r="T52" i="60" s="1"/>
  <c r="U61" i="60"/>
  <c r="U52" i="60" s="1"/>
  <c r="V61" i="60"/>
  <c r="V52" i="60" s="1"/>
  <c r="W61" i="60"/>
  <c r="W52" i="60" s="1"/>
  <c r="X61" i="60"/>
  <c r="X52" i="60" s="1"/>
  <c r="Y61" i="60"/>
  <c r="Y52" i="60"/>
  <c r="Z61" i="60"/>
  <c r="Z52" i="60"/>
  <c r="AA61" i="60"/>
  <c r="AA52" i="60"/>
  <c r="AB61" i="60"/>
  <c r="AB52" i="60" s="1"/>
  <c r="AC61" i="60"/>
  <c r="AC52" i="60" s="1"/>
  <c r="AD61" i="60"/>
  <c r="AD52" i="60" s="1"/>
  <c r="G62" i="60"/>
  <c r="G53" i="60" s="1"/>
  <c r="H62" i="60"/>
  <c r="H53" i="60" s="1"/>
  <c r="I62" i="60"/>
  <c r="I53" i="60" s="1"/>
  <c r="J62" i="60"/>
  <c r="J53" i="60" s="1"/>
  <c r="K62" i="60"/>
  <c r="K53" i="60" s="1"/>
  <c r="L62" i="60"/>
  <c r="L53" i="60" s="1"/>
  <c r="M62" i="60"/>
  <c r="M53" i="60" s="1"/>
  <c r="N62" i="60"/>
  <c r="N53" i="60" s="1"/>
  <c r="O62" i="60"/>
  <c r="O53" i="60" s="1"/>
  <c r="P62" i="60"/>
  <c r="P53" i="60" s="1"/>
  <c r="Q62" i="60"/>
  <c r="Q53" i="60" s="1"/>
  <c r="R62" i="60"/>
  <c r="R53" i="60" s="1"/>
  <c r="S62" i="60"/>
  <c r="S53" i="60" s="1"/>
  <c r="T62" i="60"/>
  <c r="T53" i="60" s="1"/>
  <c r="U62" i="60"/>
  <c r="U53" i="60" s="1"/>
  <c r="V62" i="60"/>
  <c r="V53" i="60" s="1"/>
  <c r="W62" i="60"/>
  <c r="W53" i="60" s="1"/>
  <c r="X62" i="60"/>
  <c r="X53" i="60"/>
  <c r="Y62" i="60"/>
  <c r="Y53" i="60"/>
  <c r="Z62" i="60"/>
  <c r="Z53" i="60"/>
  <c r="AA62" i="60"/>
  <c r="AA53" i="60"/>
  <c r="AB62" i="60"/>
  <c r="AB53" i="60"/>
  <c r="AC62" i="60"/>
  <c r="AC53" i="60"/>
  <c r="AD62" i="60"/>
  <c r="AD53" i="60"/>
  <c r="G63" i="60"/>
  <c r="G54" i="60"/>
  <c r="H63" i="60"/>
  <c r="H54" i="60" s="1"/>
  <c r="I63" i="60"/>
  <c r="I54" i="60" s="1"/>
  <c r="J63" i="60"/>
  <c r="J54" i="60" s="1"/>
  <c r="K63" i="60"/>
  <c r="K54" i="60" s="1"/>
  <c r="L63" i="60"/>
  <c r="L54" i="60" s="1"/>
  <c r="M63" i="60"/>
  <c r="M54" i="60"/>
  <c r="N63" i="60"/>
  <c r="N54" i="60"/>
  <c r="O63" i="60"/>
  <c r="O54" i="60"/>
  <c r="P63" i="60"/>
  <c r="P54" i="60" s="1"/>
  <c r="Q63" i="60"/>
  <c r="Q54" i="60" s="1"/>
  <c r="R63" i="60"/>
  <c r="R54" i="60" s="1"/>
  <c r="S63" i="60"/>
  <c r="S54" i="60" s="1"/>
  <c r="T63" i="60"/>
  <c r="T54" i="60" s="1"/>
  <c r="U63" i="60"/>
  <c r="U54" i="60"/>
  <c r="V63" i="60"/>
  <c r="V54" i="60"/>
  <c r="W63" i="60"/>
  <c r="W54" i="60"/>
  <c r="X63" i="60"/>
  <c r="X54" i="60" s="1"/>
  <c r="Y63" i="60"/>
  <c r="Y54" i="60" s="1"/>
  <c r="Z63" i="60"/>
  <c r="Z54" i="60" s="1"/>
  <c r="AA63" i="60"/>
  <c r="AA54" i="60" s="1"/>
  <c r="AB63" i="60"/>
  <c r="AB54" i="60" s="1"/>
  <c r="AC63" i="60"/>
  <c r="AC54" i="60"/>
  <c r="AD63" i="60"/>
  <c r="AD54" i="60"/>
  <c r="G64" i="60"/>
  <c r="G55" i="60"/>
  <c r="H64" i="60"/>
  <c r="H55" i="60"/>
  <c r="I64" i="60"/>
  <c r="I55" i="60"/>
  <c r="J64" i="60"/>
  <c r="J55" i="60"/>
  <c r="K64" i="60"/>
  <c r="K55" i="60"/>
  <c r="L64" i="60"/>
  <c r="L55" i="60"/>
  <c r="M64" i="60"/>
  <c r="M55" i="60"/>
  <c r="N64" i="60"/>
  <c r="N55" i="60"/>
  <c r="O64" i="60"/>
  <c r="O55" i="60"/>
  <c r="P64" i="60"/>
  <c r="P55" i="60"/>
  <c r="Q64" i="60"/>
  <c r="Q55" i="60"/>
  <c r="R64" i="60"/>
  <c r="R55" i="60"/>
  <c r="S64" i="60"/>
  <c r="S55" i="60"/>
  <c r="T64" i="60"/>
  <c r="T55" i="60"/>
  <c r="U64" i="60"/>
  <c r="U55" i="60"/>
  <c r="V64" i="60"/>
  <c r="V55" i="60"/>
  <c r="W64" i="60"/>
  <c r="W55" i="60"/>
  <c r="X64" i="60"/>
  <c r="X55" i="60"/>
  <c r="Y64" i="60"/>
  <c r="Y55" i="60"/>
  <c r="Z64" i="60"/>
  <c r="Z55" i="60"/>
  <c r="AA64" i="60"/>
  <c r="AA55" i="60"/>
  <c r="AB64" i="60"/>
  <c r="AB55" i="60"/>
  <c r="AC64" i="60"/>
  <c r="AC55" i="60"/>
  <c r="AD64" i="60"/>
  <c r="AD55" i="60"/>
  <c r="G65" i="60"/>
  <c r="G56" i="60"/>
  <c r="H65" i="60"/>
  <c r="H56" i="60" s="1"/>
  <c r="I65" i="60"/>
  <c r="I56" i="60" s="1"/>
  <c r="J65" i="60"/>
  <c r="J56" i="60" s="1"/>
  <c r="K65" i="60"/>
  <c r="K56" i="60" s="1"/>
  <c r="L65" i="60"/>
  <c r="L56" i="60" s="1"/>
  <c r="M65" i="60"/>
  <c r="M56" i="60"/>
  <c r="N65" i="60"/>
  <c r="N56" i="60"/>
  <c r="O65" i="60"/>
  <c r="O56" i="60"/>
  <c r="P65" i="60"/>
  <c r="P56" i="60" s="1"/>
  <c r="Q65" i="60"/>
  <c r="Q56" i="60" s="1"/>
  <c r="R65" i="60"/>
  <c r="R56" i="60" s="1"/>
  <c r="S65" i="60"/>
  <c r="S56" i="60" s="1"/>
  <c r="T65" i="60"/>
  <c r="T56" i="60" s="1"/>
  <c r="U65" i="60"/>
  <c r="U56" i="60"/>
  <c r="V65" i="60"/>
  <c r="V56" i="60"/>
  <c r="W65" i="60"/>
  <c r="W56" i="60"/>
  <c r="X65" i="60"/>
  <c r="X56" i="60" s="1"/>
  <c r="Y65" i="60"/>
  <c r="Y56" i="60" s="1"/>
  <c r="Z65" i="60"/>
  <c r="Z56" i="60" s="1"/>
  <c r="AA65" i="60"/>
  <c r="AA56" i="60" s="1"/>
  <c r="AB65" i="60"/>
  <c r="AB56" i="60" s="1"/>
  <c r="AC65" i="60"/>
  <c r="AC56" i="60"/>
  <c r="AD65" i="60"/>
  <c r="AD56" i="60"/>
  <c r="G66" i="60"/>
  <c r="G57" i="60"/>
  <c r="H66" i="60"/>
  <c r="H57" i="60"/>
  <c r="I66" i="60"/>
  <c r="I57" i="60"/>
  <c r="J66" i="60"/>
  <c r="J57" i="60"/>
  <c r="K66" i="60"/>
  <c r="K57" i="60"/>
  <c r="L66" i="60"/>
  <c r="L57" i="60"/>
  <c r="M66" i="60"/>
  <c r="M57" i="60"/>
  <c r="N66" i="60"/>
  <c r="N57" i="60"/>
  <c r="O66" i="60"/>
  <c r="O57" i="60"/>
  <c r="P66" i="60"/>
  <c r="P57" i="60"/>
  <c r="Q66" i="60"/>
  <c r="Q57" i="60"/>
  <c r="R66" i="60"/>
  <c r="R57" i="60"/>
  <c r="S66" i="60"/>
  <c r="S57" i="60"/>
  <c r="T66" i="60"/>
  <c r="T57" i="60"/>
  <c r="U66" i="60"/>
  <c r="U57" i="60"/>
  <c r="V66" i="60"/>
  <c r="V57" i="60"/>
  <c r="W66" i="60"/>
  <c r="W57" i="60"/>
  <c r="X66" i="60"/>
  <c r="X57" i="60"/>
  <c r="Y66" i="60"/>
  <c r="Y57" i="60"/>
  <c r="Z66" i="60"/>
  <c r="Z57" i="60"/>
  <c r="AA66" i="60"/>
  <c r="AA57" i="60"/>
  <c r="AB66" i="60"/>
  <c r="AB57" i="60"/>
  <c r="AC66" i="60"/>
  <c r="AC57" i="60"/>
  <c r="AD66" i="60"/>
  <c r="AD57" i="60"/>
  <c r="G67" i="60"/>
  <c r="G58" i="60"/>
  <c r="H67" i="60"/>
  <c r="H58" i="60" s="1"/>
  <c r="I67" i="60"/>
  <c r="I58" i="60" s="1"/>
  <c r="J67" i="60"/>
  <c r="J58" i="60" s="1"/>
  <c r="K67" i="60"/>
  <c r="K58" i="60" s="1"/>
  <c r="L67" i="60"/>
  <c r="L58" i="60" s="1"/>
  <c r="M67" i="60"/>
  <c r="M58" i="60"/>
  <c r="N67" i="60"/>
  <c r="N58" i="60"/>
  <c r="O67" i="60"/>
  <c r="O58" i="60"/>
  <c r="P67" i="60"/>
  <c r="P58" i="60" s="1"/>
  <c r="Q67" i="60"/>
  <c r="Q58" i="60" s="1"/>
  <c r="R67" i="60"/>
  <c r="R58" i="60" s="1"/>
  <c r="S67" i="60"/>
  <c r="S58" i="60" s="1"/>
  <c r="T67" i="60"/>
  <c r="T58" i="60" s="1"/>
  <c r="U67" i="60"/>
  <c r="U58" i="60"/>
  <c r="V67" i="60"/>
  <c r="V58" i="60"/>
  <c r="W67" i="60"/>
  <c r="W58" i="60"/>
  <c r="X67" i="60"/>
  <c r="X58" i="60" s="1"/>
  <c r="Y67" i="60"/>
  <c r="Y58" i="60" s="1"/>
  <c r="Z67" i="60"/>
  <c r="Z58" i="60" s="1"/>
  <c r="AA67" i="60"/>
  <c r="AA58" i="60" s="1"/>
  <c r="AB67" i="60"/>
  <c r="AB58" i="60" s="1"/>
  <c r="AC67" i="60"/>
  <c r="AC58" i="60"/>
  <c r="AD67" i="60"/>
  <c r="AD58" i="60"/>
  <c r="F69" i="60"/>
  <c r="G69" i="60"/>
  <c r="H69" i="60"/>
  <c r="I69" i="60"/>
  <c r="J69" i="60"/>
  <c r="K69" i="60"/>
  <c r="L69" i="60"/>
  <c r="M69" i="60"/>
  <c r="N69" i="60"/>
  <c r="O69" i="60"/>
  <c r="P69" i="60"/>
  <c r="Q69" i="60"/>
  <c r="R69" i="60"/>
  <c r="S69" i="60"/>
  <c r="T69" i="60"/>
  <c r="U69" i="60"/>
  <c r="V69" i="60"/>
  <c r="W69" i="60"/>
  <c r="X69" i="60"/>
  <c r="Y69" i="60"/>
  <c r="Z69" i="60"/>
  <c r="AA69" i="60"/>
  <c r="AB69" i="60"/>
  <c r="AC69" i="60"/>
  <c r="C83" i="60"/>
  <c r="D85" i="60"/>
  <c r="B5" i="58" s="1"/>
  <c r="E85" i="60"/>
  <c r="F5" i="58" s="1"/>
  <c r="D86" i="60"/>
  <c r="C86" i="60"/>
  <c r="E86" i="60"/>
  <c r="G6" i="58" s="1"/>
  <c r="C87" i="60"/>
  <c r="C88" i="60"/>
  <c r="C89" i="60"/>
  <c r="C90" i="60"/>
  <c r="C91" i="60"/>
  <c r="E92" i="60"/>
  <c r="G12" i="58" s="1"/>
  <c r="C93" i="60"/>
  <c r="E94" i="60"/>
  <c r="G14" i="58" s="1"/>
  <c r="B95" i="60"/>
  <c r="B15" i="58" s="1"/>
  <c r="F15" i="58" s="1"/>
  <c r="J15" i="58" s="1"/>
  <c r="C95" i="60"/>
  <c r="B96" i="60"/>
  <c r="B16" i="58"/>
  <c r="F16" i="58" s="1"/>
  <c r="J16" i="58" s="1"/>
  <c r="C96" i="60"/>
  <c r="B97" i="60"/>
  <c r="B17" i="58" s="1"/>
  <c r="F17" i="58" s="1"/>
  <c r="J17" i="58" s="1"/>
  <c r="D97" i="60"/>
  <c r="E97" i="60"/>
  <c r="G17" i="58"/>
  <c r="B98" i="60"/>
  <c r="B18" i="58"/>
  <c r="F18" i="58" s="1"/>
  <c r="J18" i="58" s="1"/>
  <c r="B99" i="60"/>
  <c r="B19" i="58" s="1"/>
  <c r="F19" i="58" s="1"/>
  <c r="J19" i="58" s="1"/>
  <c r="C99" i="60"/>
  <c r="G122" i="60" s="1"/>
  <c r="C100" i="60"/>
  <c r="C101" i="60"/>
  <c r="C102" i="60"/>
  <c r="E105" i="60"/>
  <c r="F105" i="60"/>
  <c r="G105" i="60"/>
  <c r="H105" i="60"/>
  <c r="I105" i="60"/>
  <c r="J105" i="60"/>
  <c r="K105" i="60"/>
  <c r="L105" i="60"/>
  <c r="M105" i="60"/>
  <c r="N105" i="60"/>
  <c r="O105" i="60"/>
  <c r="P105" i="60"/>
  <c r="Q105" i="60"/>
  <c r="R105" i="60"/>
  <c r="D106" i="60"/>
  <c r="E106" i="60"/>
  <c r="F106" i="60"/>
  <c r="G106" i="60"/>
  <c r="H106" i="60"/>
  <c r="I106" i="60"/>
  <c r="J106" i="60"/>
  <c r="K106" i="60"/>
  <c r="L106" i="60"/>
  <c r="M106" i="60"/>
  <c r="N106" i="60"/>
  <c r="O106" i="60"/>
  <c r="P106" i="60"/>
  <c r="Q106" i="60"/>
  <c r="R106" i="60"/>
  <c r="F118" i="60"/>
  <c r="G118" i="60"/>
  <c r="F119" i="60"/>
  <c r="F120" i="60"/>
  <c r="F121" i="60"/>
  <c r="C132" i="60"/>
  <c r="C133" i="60"/>
  <c r="E133" i="60"/>
  <c r="H142" i="60"/>
  <c r="D144" i="60"/>
  <c r="G144" i="60"/>
  <c r="D145" i="60"/>
  <c r="G145" i="60"/>
  <c r="C2" i="62"/>
  <c r="K6" i="62"/>
  <c r="B8" i="62"/>
  <c r="B24" i="62" s="1"/>
  <c r="E8" i="62"/>
  <c r="B9" i="62"/>
  <c r="E9" i="62"/>
  <c r="C10" i="62"/>
  <c r="C4" i="62" s="1"/>
  <c r="D10" i="62"/>
  <c r="D4" i="62" s="1"/>
  <c r="E10" i="62"/>
  <c r="F10" i="62"/>
  <c r="F4" i="62"/>
  <c r="G10" i="62"/>
  <c r="H10" i="62"/>
  <c r="H4" i="62"/>
  <c r="I10" i="62"/>
  <c r="J10" i="62"/>
  <c r="J4" i="62"/>
  <c r="C13" i="62"/>
  <c r="B15" i="62"/>
  <c r="E15" i="62"/>
  <c r="K15" i="62"/>
  <c r="P7" i="62" s="1"/>
  <c r="Q7" i="62" s="1"/>
  <c r="B16" i="62"/>
  <c r="E16" i="62"/>
  <c r="C17" i="62"/>
  <c r="D17" i="62"/>
  <c r="F17" i="62"/>
  <c r="G17" i="62"/>
  <c r="G4" i="62" s="1"/>
  <c r="H17" i="62"/>
  <c r="I17" i="62"/>
  <c r="I4" i="62" s="1"/>
  <c r="J17" i="62"/>
  <c r="C23" i="62"/>
  <c r="C24" i="62"/>
  <c r="C30" i="62" s="1"/>
  <c r="C38" i="62" s="1"/>
  <c r="C44" i="62" s="1"/>
  <c r="D24" i="62"/>
  <c r="E24" i="62"/>
  <c r="F24" i="62"/>
  <c r="G24" i="62"/>
  <c r="G30" i="62" s="1"/>
  <c r="G38" i="62" s="1"/>
  <c r="G44" i="62" s="1"/>
  <c r="H24" i="62"/>
  <c r="I24" i="62"/>
  <c r="J24" i="62"/>
  <c r="K24" i="62"/>
  <c r="K30" i="62" s="1"/>
  <c r="K38" i="62" s="1"/>
  <c r="K44" i="62" s="1"/>
  <c r="C25" i="62"/>
  <c r="D25" i="62"/>
  <c r="F25" i="62"/>
  <c r="G25" i="62"/>
  <c r="H25" i="62"/>
  <c r="I25" i="62"/>
  <c r="J25" i="62"/>
  <c r="C29" i="62"/>
  <c r="E29" i="62"/>
  <c r="F29" i="62"/>
  <c r="G29" i="62"/>
  <c r="H29" i="62"/>
  <c r="I29" i="62"/>
  <c r="B30" i="62"/>
  <c r="D30" i="62"/>
  <c r="E30" i="62"/>
  <c r="E38" i="62" s="1"/>
  <c r="E44" i="62" s="1"/>
  <c r="F30" i="62"/>
  <c r="F38" i="62" s="1"/>
  <c r="F44" i="62" s="1"/>
  <c r="H30" i="62"/>
  <c r="I30" i="62"/>
  <c r="I38" i="62" s="1"/>
  <c r="I44" i="62" s="1"/>
  <c r="J30" i="62"/>
  <c r="J38" i="62" s="1"/>
  <c r="J44" i="62" s="1"/>
  <c r="C31" i="62"/>
  <c r="D31" i="62"/>
  <c r="F31" i="62"/>
  <c r="G31" i="62"/>
  <c r="H31" i="62"/>
  <c r="I31" i="62"/>
  <c r="J31" i="62"/>
  <c r="C37" i="62"/>
  <c r="C43" i="62" s="1"/>
  <c r="B38" i="62"/>
  <c r="D38" i="62"/>
  <c r="D44" i="62"/>
  <c r="H38" i="62"/>
  <c r="H44" i="62"/>
  <c r="C39" i="62"/>
  <c r="D39" i="62"/>
  <c r="E39" i="62"/>
  <c r="F39" i="62"/>
  <c r="G39" i="62"/>
  <c r="H39" i="62"/>
  <c r="I39" i="62"/>
  <c r="J39" i="62"/>
  <c r="B44" i="62"/>
  <c r="C45" i="62"/>
  <c r="D45" i="62"/>
  <c r="F45" i="62"/>
  <c r="G45" i="62"/>
  <c r="H45" i="62"/>
  <c r="I45" i="62"/>
  <c r="J45" i="62"/>
  <c r="AJ4" i="59"/>
  <c r="AK4" i="59" s="1"/>
  <c r="X21" i="59"/>
  <c r="K16" i="62"/>
  <c r="K17" i="62" s="1"/>
  <c r="E45" i="62"/>
  <c r="K2" i="62"/>
  <c r="K13" i="62"/>
  <c r="F133" i="60"/>
  <c r="K9" i="62"/>
  <c r="E31" i="62"/>
  <c r="K8" i="62"/>
  <c r="E25" i="62"/>
  <c r="C17" i="58"/>
  <c r="C97" i="60"/>
  <c r="C25" i="60"/>
  <c r="K39" i="62"/>
  <c r="K23" i="62"/>
  <c r="K29" i="62"/>
  <c r="K37" i="62" s="1"/>
  <c r="K43" i="62" s="1"/>
  <c r="E17" i="62"/>
  <c r="E4" i="62" s="1"/>
  <c r="D92" i="60"/>
  <c r="E14" i="3"/>
  <c r="D142" i="60"/>
  <c r="K6" i="3"/>
  <c r="I4" i="3"/>
  <c r="L36" i="32"/>
  <c r="A3" i="16"/>
  <c r="K14" i="3"/>
  <c r="B83" i="60"/>
  <c r="K34" i="16"/>
  <c r="L34" i="16"/>
  <c r="K32" i="16"/>
  <c r="L32" i="16"/>
  <c r="K30" i="16"/>
  <c r="L30" i="16"/>
  <c r="K28" i="16"/>
  <c r="L28" i="16"/>
  <c r="K26" i="16"/>
  <c r="L26" i="16"/>
  <c r="K24" i="16"/>
  <c r="L24" i="16"/>
  <c r="K22" i="16"/>
  <c r="L22" i="16"/>
  <c r="K20" i="16"/>
  <c r="L20" i="16"/>
  <c r="K18" i="16"/>
  <c r="L18" i="16"/>
  <c r="D13" i="61"/>
  <c r="D15" i="61"/>
  <c r="D16" i="61"/>
  <c r="D17" i="61"/>
  <c r="D19" i="61"/>
  <c r="D21" i="61"/>
  <c r="D23" i="61"/>
  <c r="D25" i="61"/>
  <c r="D27" i="61"/>
  <c r="D29" i="61"/>
  <c r="D31" i="61"/>
  <c r="D33" i="61"/>
  <c r="D35" i="61"/>
  <c r="D37" i="61"/>
  <c r="D10" i="61"/>
  <c r="D38" i="61"/>
  <c r="A35" i="16"/>
  <c r="A35" i="32"/>
  <c r="D34" i="61"/>
  <c r="A31" i="32"/>
  <c r="D30" i="61"/>
  <c r="A27" i="32"/>
  <c r="D26" i="61"/>
  <c r="A23" i="32"/>
  <c r="D22" i="61"/>
  <c r="A19" i="32"/>
  <c r="A15" i="16"/>
  <c r="D18" i="61"/>
  <c r="C15" i="16" s="1"/>
  <c r="A15" i="32"/>
  <c r="A9" i="16"/>
  <c r="D12" i="61"/>
  <c r="A9" i="32"/>
  <c r="D8" i="61"/>
  <c r="A5" i="16"/>
  <c r="A5" i="32"/>
  <c r="R7" i="62"/>
  <c r="S7" i="62" s="1"/>
  <c r="C24" i="60"/>
  <c r="G120" i="60"/>
  <c r="C6" i="58"/>
  <c r="B1" i="58"/>
  <c r="G4" i="58" s="1"/>
  <c r="L36" i="16"/>
  <c r="A11" i="16"/>
  <c r="D14" i="61"/>
  <c r="A8" i="16"/>
  <c r="D11" i="61"/>
  <c r="D9" i="61"/>
  <c r="A6" i="16"/>
  <c r="D36" i="61"/>
  <c r="D32" i="61"/>
  <c r="C29" i="16" s="1"/>
  <c r="D28" i="61"/>
  <c r="D24" i="61"/>
  <c r="C21" i="16" s="1"/>
  <c r="D20" i="61"/>
  <c r="K24" i="61"/>
  <c r="I24" i="61" s="1"/>
  <c r="J24" i="61" s="1"/>
  <c r="K32" i="61"/>
  <c r="I32" i="61" s="1"/>
  <c r="J32" i="61" s="1"/>
  <c r="C8" i="16"/>
  <c r="C11" i="16"/>
  <c r="C4" i="58"/>
  <c r="K8" i="61"/>
  <c r="I8" i="61" s="1"/>
  <c r="G8" i="61" s="1"/>
  <c r="C5" i="16"/>
  <c r="C5" i="32"/>
  <c r="C9" i="16"/>
  <c r="K12" i="61"/>
  <c r="I12" i="61"/>
  <c r="J12" i="61" s="1"/>
  <c r="C9" i="32"/>
  <c r="K22" i="61"/>
  <c r="I22" i="61" s="1"/>
  <c r="J22" i="61" s="1"/>
  <c r="C19" i="32"/>
  <c r="C19" i="16"/>
  <c r="K26" i="61"/>
  <c r="I26" i="61" s="1"/>
  <c r="J26" i="61" s="1"/>
  <c r="C23" i="32"/>
  <c r="C23" i="16"/>
  <c r="K30" i="61"/>
  <c r="I30" i="61" s="1"/>
  <c r="J30" i="61" s="1"/>
  <c r="C27" i="32"/>
  <c r="C27" i="16"/>
  <c r="K34" i="61"/>
  <c r="I34" i="61" s="1"/>
  <c r="J34" i="61" s="1"/>
  <c r="C31" i="32"/>
  <c r="C31" i="16"/>
  <c r="C7" i="16"/>
  <c r="K10" i="61"/>
  <c r="I10" i="61"/>
  <c r="J10" i="61" s="1"/>
  <c r="C7" i="32"/>
  <c r="K35" i="61"/>
  <c r="I35" i="61" s="1"/>
  <c r="G35" i="61" s="1"/>
  <c r="E35" i="61" s="1"/>
  <c r="D32" i="16" s="1"/>
  <c r="C32" i="16"/>
  <c r="C32" i="32"/>
  <c r="K31" i="61"/>
  <c r="I31" i="61" s="1"/>
  <c r="G31" i="61" s="1"/>
  <c r="C28" i="16"/>
  <c r="C28" i="32"/>
  <c r="K27" i="61"/>
  <c r="I27" i="61" s="1"/>
  <c r="G27" i="61" s="1"/>
  <c r="E27" i="61" s="1"/>
  <c r="D24" i="16" s="1"/>
  <c r="C24" i="16"/>
  <c r="C24" i="32"/>
  <c r="K23" i="61"/>
  <c r="I23" i="61" s="1"/>
  <c r="G23" i="61" s="1"/>
  <c r="C20" i="16"/>
  <c r="C20" i="32"/>
  <c r="K19" i="61"/>
  <c r="I19" i="61" s="1"/>
  <c r="G19" i="61" s="1"/>
  <c r="E19" i="61" s="1"/>
  <c r="D16" i="16" s="1"/>
  <c r="C16" i="16"/>
  <c r="C16" i="32"/>
  <c r="K16" i="61"/>
  <c r="I16" i="61" s="1"/>
  <c r="G16" i="61" s="1"/>
  <c r="C13" i="16"/>
  <c r="C13" i="32"/>
  <c r="K13" i="61"/>
  <c r="I13" i="61" s="1"/>
  <c r="G13" i="61" s="1"/>
  <c r="E13" i="61" s="1"/>
  <c r="D10" i="16" s="1"/>
  <c r="C10" i="16"/>
  <c r="C10" i="32"/>
  <c r="K25" i="62"/>
  <c r="P5" i="62"/>
  <c r="K10" i="62"/>
  <c r="K4" i="62"/>
  <c r="K31" i="62"/>
  <c r="P6" i="62"/>
  <c r="Q6" i="62" s="1"/>
  <c r="G133" i="60"/>
  <c r="H133" i="60"/>
  <c r="P8" i="62"/>
  <c r="K45" i="62"/>
  <c r="K20" i="61"/>
  <c r="I20" i="61"/>
  <c r="J20" i="61" s="1"/>
  <c r="C17" i="32"/>
  <c r="C17" i="16"/>
  <c r="K28" i="61"/>
  <c r="I28" i="61"/>
  <c r="J28" i="61" s="1"/>
  <c r="C25" i="32"/>
  <c r="C25" i="16"/>
  <c r="K36" i="61"/>
  <c r="I36" i="61"/>
  <c r="J36" i="61" s="1"/>
  <c r="C33" i="32"/>
  <c r="C33" i="16"/>
  <c r="K9" i="61"/>
  <c r="I9" i="61"/>
  <c r="G9" i="61" s="1"/>
  <c r="C6" i="16"/>
  <c r="C6" i="32"/>
  <c r="T7" i="62"/>
  <c r="U7" i="62" s="1"/>
  <c r="C15" i="32"/>
  <c r="K38" i="61"/>
  <c r="I38" i="61"/>
  <c r="J38" i="61" s="1"/>
  <c r="C35" i="16"/>
  <c r="C35" i="32"/>
  <c r="K37" i="61"/>
  <c r="I37" i="61"/>
  <c r="G37" i="61" s="1"/>
  <c r="C34" i="16"/>
  <c r="C34" i="32"/>
  <c r="K33" i="61"/>
  <c r="I33" i="61"/>
  <c r="G33" i="61" s="1"/>
  <c r="E33" i="61" s="1"/>
  <c r="D30" i="16" s="1"/>
  <c r="C30" i="16"/>
  <c r="C30" i="32"/>
  <c r="K29" i="61"/>
  <c r="I29" i="61"/>
  <c r="G29" i="61" s="1"/>
  <c r="C26" i="16"/>
  <c r="C26" i="32"/>
  <c r="K25" i="61"/>
  <c r="I25" i="61"/>
  <c r="G25" i="61" s="1"/>
  <c r="C22" i="16"/>
  <c r="C22" i="32"/>
  <c r="K21" i="61"/>
  <c r="I21" i="61"/>
  <c r="G21" i="61" s="1"/>
  <c r="C18" i="16"/>
  <c r="C18" i="32"/>
  <c r="K17" i="61"/>
  <c r="I17" i="61"/>
  <c r="G17" i="61" s="1"/>
  <c r="C14" i="16"/>
  <c r="C14" i="32"/>
  <c r="K15" i="61"/>
  <c r="I15" i="61"/>
  <c r="G15" i="61" s="1"/>
  <c r="C12" i="16"/>
  <c r="C12" i="32"/>
  <c r="I133" i="60"/>
  <c r="J133" i="60"/>
  <c r="E17" i="61"/>
  <c r="D14" i="16" s="1"/>
  <c r="D14" i="32" s="1"/>
  <c r="E25" i="61"/>
  <c r="D22" i="16" s="1"/>
  <c r="E15" i="61"/>
  <c r="D12" i="16" s="1"/>
  <c r="E21" i="61"/>
  <c r="D18" i="16" s="1"/>
  <c r="O18" i="16" s="1"/>
  <c r="E29" i="61"/>
  <c r="D26" i="16" s="1"/>
  <c r="E37" i="61"/>
  <c r="D34" i="16" s="1"/>
  <c r="G36" i="61"/>
  <c r="E36" i="61" s="1"/>
  <c r="D33" i="16" s="1"/>
  <c r="G20" i="61"/>
  <c r="E20" i="61" s="1"/>
  <c r="D17" i="16" s="1"/>
  <c r="Q8" i="62"/>
  <c r="R8" i="62"/>
  <c r="S8" i="62" s="1"/>
  <c r="P9" i="62"/>
  <c r="J13" i="61"/>
  <c r="J19" i="61"/>
  <c r="J27" i="61"/>
  <c r="J35" i="61"/>
  <c r="G34" i="61"/>
  <c r="E34" i="61" s="1"/>
  <c r="D31" i="16"/>
  <c r="M31" i="16" s="1"/>
  <c r="G26" i="61"/>
  <c r="E26" i="61" s="1"/>
  <c r="D23" i="16"/>
  <c r="O23" i="16" s="1"/>
  <c r="J33" i="61"/>
  <c r="E9" i="61"/>
  <c r="D6" i="16" s="1"/>
  <c r="J9" i="61"/>
  <c r="G28" i="61"/>
  <c r="E28" i="61" s="1"/>
  <c r="D25" i="16"/>
  <c r="M25" i="16" s="1"/>
  <c r="R6" i="62"/>
  <c r="S6" i="62" s="1"/>
  <c r="E16" i="61"/>
  <c r="D13" i="16" s="1"/>
  <c r="J16" i="61"/>
  <c r="E23" i="61"/>
  <c r="D20" i="16" s="1"/>
  <c r="J23" i="61"/>
  <c r="E31" i="61"/>
  <c r="D28" i="16" s="1"/>
  <c r="J31" i="61"/>
  <c r="G30" i="61"/>
  <c r="E30" i="61" s="1"/>
  <c r="D27" i="16" s="1"/>
  <c r="G22" i="61"/>
  <c r="E22" i="61" s="1"/>
  <c r="D19" i="16" s="1"/>
  <c r="G12" i="61"/>
  <c r="E12" i="61" s="1"/>
  <c r="D9" i="16" s="1"/>
  <c r="E8" i="61"/>
  <c r="D5" i="16" s="1"/>
  <c r="J8" i="61"/>
  <c r="G24" i="61"/>
  <c r="E24" i="61" s="1"/>
  <c r="D21" i="16" s="1"/>
  <c r="T6" i="62"/>
  <c r="U6" i="62" s="1"/>
  <c r="V6" i="62" s="1"/>
  <c r="T8" i="62"/>
  <c r="K133" i="60"/>
  <c r="L133" i="60"/>
  <c r="D5" i="32"/>
  <c r="M5" i="32" s="1"/>
  <c r="D25" i="32"/>
  <c r="N25" i="32" s="1"/>
  <c r="P25" i="32" s="1"/>
  <c r="N23" i="16"/>
  <c r="P23" i="16" s="1"/>
  <c r="N31" i="16"/>
  <c r="P31" i="16" s="1"/>
  <c r="M34" i="16"/>
  <c r="O34" i="16" s="1"/>
  <c r="M26" i="16"/>
  <c r="O26" i="16" s="1"/>
  <c r="M18" i="16"/>
  <c r="D18" i="32"/>
  <c r="O22" i="16"/>
  <c r="N14" i="16"/>
  <c r="P14" i="16" s="1"/>
  <c r="O14" i="16"/>
  <c r="M20" i="16"/>
  <c r="D6" i="32"/>
  <c r="M133" i="60"/>
  <c r="N133" i="60"/>
  <c r="U8" i="62"/>
  <c r="V8" i="62"/>
  <c r="N14" i="32"/>
  <c r="P14" i="32" s="1"/>
  <c r="O14" i="32"/>
  <c r="O25" i="16"/>
  <c r="N6" i="32"/>
  <c r="P6" i="32" s="1"/>
  <c r="M6" i="32"/>
  <c r="N18" i="32"/>
  <c r="P18" i="32" s="1"/>
  <c r="M18" i="32"/>
  <c r="Q18" i="32" s="1"/>
  <c r="O18" i="32"/>
  <c r="O31" i="16"/>
  <c r="N5" i="32"/>
  <c r="O5" i="32"/>
  <c r="W8" i="62"/>
  <c r="O133" i="60"/>
  <c r="P133" i="60"/>
  <c r="E132" i="60"/>
  <c r="F132" i="60"/>
  <c r="W6" i="62"/>
  <c r="Q133" i="60"/>
  <c r="R133" i="60"/>
  <c r="G132" i="60"/>
  <c r="H132" i="60"/>
  <c r="S133" i="60"/>
  <c r="T133" i="60"/>
  <c r="U133" i="60"/>
  <c r="I132" i="60"/>
  <c r="J132" i="60"/>
  <c r="K132" i="60"/>
  <c r="L132" i="60"/>
  <c r="M132" i="60"/>
  <c r="N132" i="60"/>
  <c r="F130" i="60"/>
  <c r="E130" i="60"/>
  <c r="O132" i="60"/>
  <c r="P132" i="60"/>
  <c r="Q132" i="60"/>
  <c r="R132" i="60"/>
  <c r="G130" i="60"/>
  <c r="H130" i="60"/>
  <c r="E131" i="60"/>
  <c r="E134" i="60"/>
  <c r="C118" i="60" s="1"/>
  <c r="C127" i="60" s="1"/>
  <c r="I130" i="60"/>
  <c r="J130" i="60"/>
  <c r="S132" i="60"/>
  <c r="T132" i="60"/>
  <c r="U132" i="60"/>
  <c r="F131" i="60"/>
  <c r="K130" i="60"/>
  <c r="K134" i="60" s="1"/>
  <c r="C121" i="60" s="1"/>
  <c r="L130" i="60"/>
  <c r="G131" i="60"/>
  <c r="G134" i="60"/>
  <c r="M130" i="60"/>
  <c r="M134" i="60" s="1"/>
  <c r="N130" i="60"/>
  <c r="C119" i="60"/>
  <c r="H131" i="60"/>
  <c r="O130" i="60"/>
  <c r="I131" i="60"/>
  <c r="I134" i="60"/>
  <c r="C120" i="60" s="1"/>
  <c r="J131" i="60"/>
  <c r="P130" i="60"/>
  <c r="Q130" i="60"/>
  <c r="R130" i="60"/>
  <c r="K131" i="60"/>
  <c r="S130" i="60"/>
  <c r="T130" i="60"/>
  <c r="U130" i="60"/>
  <c r="U134" i="60" s="1"/>
  <c r="L131" i="60"/>
  <c r="N131" i="60"/>
  <c r="M131" i="60"/>
  <c r="C122" i="60"/>
  <c r="O131" i="60"/>
  <c r="O134" i="60"/>
  <c r="C123" i="60" s="1"/>
  <c r="P131" i="60"/>
  <c r="Q131" i="60"/>
  <c r="Q134" i="60"/>
  <c r="R131" i="60"/>
  <c r="C124" i="60"/>
  <c r="S131" i="60"/>
  <c r="S134" i="60"/>
  <c r="C125" i="60" s="1"/>
  <c r="V134" i="60"/>
  <c r="T131" i="60"/>
  <c r="U131" i="60"/>
  <c r="C126" i="60"/>
  <c r="E7" i="3" l="1"/>
  <c r="E98" i="60"/>
  <c r="G18" i="58" s="1"/>
  <c r="E30" i="60"/>
  <c r="K12" i="3" s="1"/>
  <c r="P5" i="32"/>
  <c r="X8" i="62"/>
  <c r="X6" i="62"/>
  <c r="N9" i="16"/>
  <c r="P9" i="16" s="1"/>
  <c r="M9" i="16"/>
  <c r="D9" i="32"/>
  <c r="O9" i="16"/>
  <c r="M27" i="16"/>
  <c r="N27" i="16"/>
  <c r="P27" i="16" s="1"/>
  <c r="D27" i="32"/>
  <c r="M17" i="16"/>
  <c r="O17" i="16"/>
  <c r="N17" i="16"/>
  <c r="P17" i="16" s="1"/>
  <c r="D17" i="32"/>
  <c r="M30" i="16"/>
  <c r="N30" i="16"/>
  <c r="P30" i="16" s="1"/>
  <c r="D30" i="32"/>
  <c r="N10" i="16"/>
  <c r="P10" i="16" s="1"/>
  <c r="O10" i="16"/>
  <c r="M10" i="16"/>
  <c r="Q10" i="16" s="1"/>
  <c r="D10" i="32"/>
  <c r="N16" i="16"/>
  <c r="P16" i="16" s="1"/>
  <c r="M16" i="16"/>
  <c r="D16" i="32"/>
  <c r="O16" i="16"/>
  <c r="M24" i="16"/>
  <c r="N24" i="16"/>
  <c r="P24" i="16" s="1"/>
  <c r="D24" i="32"/>
  <c r="M32" i="16"/>
  <c r="N32" i="16"/>
  <c r="P32" i="16" s="1"/>
  <c r="D32" i="32"/>
  <c r="Q5" i="32"/>
  <c r="M21" i="16"/>
  <c r="N21" i="16"/>
  <c r="P21" i="16" s="1"/>
  <c r="D21" i="32"/>
  <c r="O21" i="16"/>
  <c r="O19" i="16"/>
  <c r="N19" i="16"/>
  <c r="P19" i="16" s="1"/>
  <c r="M19" i="16"/>
  <c r="D19" i="32"/>
  <c r="Q31" i="16"/>
  <c r="M33" i="16"/>
  <c r="N33" i="16"/>
  <c r="P33" i="16" s="1"/>
  <c r="D33" i="32"/>
  <c r="O20" i="16"/>
  <c r="N20" i="16"/>
  <c r="P20" i="16" s="1"/>
  <c r="N26" i="16"/>
  <c r="D26" i="32"/>
  <c r="N12" i="16"/>
  <c r="P12" i="16" s="1"/>
  <c r="M12" i="16"/>
  <c r="O12" i="16"/>
  <c r="K11" i="61"/>
  <c r="I11" i="61" s="1"/>
  <c r="C8" i="32"/>
  <c r="K14" i="61"/>
  <c r="I14" i="61" s="1"/>
  <c r="C11" i="32"/>
  <c r="D105" i="60"/>
  <c r="D98" i="60" s="1"/>
  <c r="C12" i="58"/>
  <c r="N5" i="16"/>
  <c r="O5" i="16"/>
  <c r="M28" i="16"/>
  <c r="N28" i="16"/>
  <c r="P28" i="16" s="1"/>
  <c r="N13" i="16"/>
  <c r="P13" i="16" s="1"/>
  <c r="M13" i="16"/>
  <c r="O13" i="16"/>
  <c r="N34" i="16"/>
  <c r="D34" i="32"/>
  <c r="M22" i="16"/>
  <c r="D22" i="32"/>
  <c r="O25" i="32"/>
  <c r="D13" i="32"/>
  <c r="D20" i="32"/>
  <c r="M14" i="16"/>
  <c r="Q14" i="16" s="1"/>
  <c r="N22" i="16"/>
  <c r="P22" i="16" s="1"/>
  <c r="D12" i="32"/>
  <c r="N18" i="16"/>
  <c r="P18" i="16" s="1"/>
  <c r="D31" i="32"/>
  <c r="D23" i="32"/>
  <c r="M23" i="16"/>
  <c r="Q23" i="16" s="1"/>
  <c r="N25" i="16"/>
  <c r="P25" i="16" s="1"/>
  <c r="D28" i="32"/>
  <c r="M5" i="16"/>
  <c r="N6" i="16"/>
  <c r="P6" i="16" s="1"/>
  <c r="M6" i="16"/>
  <c r="Q6" i="16" s="1"/>
  <c r="O6" i="16"/>
  <c r="G38" i="61"/>
  <c r="E38" i="61" s="1"/>
  <c r="D35" i="16" s="1"/>
  <c r="G32" i="61"/>
  <c r="E32" i="61" s="1"/>
  <c r="D29" i="16" s="1"/>
  <c r="G10" i="61"/>
  <c r="E10" i="61" s="1"/>
  <c r="D7" i="16" s="1"/>
  <c r="J37" i="61"/>
  <c r="J29" i="61"/>
  <c r="J21" i="61"/>
  <c r="J15" i="61"/>
  <c r="J25" i="61"/>
  <c r="J17" i="61"/>
  <c r="V7" i="62"/>
  <c r="K18" i="61"/>
  <c r="I18" i="61" s="1"/>
  <c r="Q5" i="62"/>
  <c r="Q9" i="62" s="1"/>
  <c r="R5" i="62"/>
  <c r="D94" i="60"/>
  <c r="C92" i="60"/>
  <c r="C29" i="32"/>
  <c r="C21" i="32"/>
  <c r="G119" i="60"/>
  <c r="F122" i="60"/>
  <c r="K33" i="32"/>
  <c r="K31" i="32"/>
  <c r="K30" i="32"/>
  <c r="K28" i="32"/>
  <c r="K25" i="32"/>
  <c r="M25" i="32" s="1"/>
  <c r="Q25" i="32" s="1"/>
  <c r="K23" i="32"/>
  <c r="K22" i="32"/>
  <c r="K20" i="32"/>
  <c r="K17" i="32"/>
  <c r="K15" i="32"/>
  <c r="K14" i="32"/>
  <c r="M14" i="32" s="1"/>
  <c r="Q14" i="32" s="1"/>
  <c r="K12" i="32"/>
  <c r="K10" i="32"/>
  <c r="K9" i="32"/>
  <c r="K8" i="32"/>
  <c r="K6" i="32"/>
  <c r="K36" i="32" s="1"/>
  <c r="K35" i="16"/>
  <c r="K36" i="16" s="1"/>
  <c r="E103" i="60" l="1"/>
  <c r="E104" i="60" s="1"/>
  <c r="C30" i="60"/>
  <c r="S5" i="62"/>
  <c r="S9" i="62" s="1"/>
  <c r="N6" i="62" s="1"/>
  <c r="J18" i="61"/>
  <c r="G18" i="61"/>
  <c r="E18" i="61" s="1"/>
  <c r="D15" i="16" s="1"/>
  <c r="N7" i="16"/>
  <c r="P7" i="16" s="1"/>
  <c r="M7" i="16"/>
  <c r="Q7" i="16" s="1"/>
  <c r="O7" i="16"/>
  <c r="D7" i="32"/>
  <c r="N35" i="16"/>
  <c r="P35" i="16" s="1"/>
  <c r="D35" i="32"/>
  <c r="M35" i="16"/>
  <c r="N23" i="32"/>
  <c r="P23" i="32" s="1"/>
  <c r="M23" i="32"/>
  <c r="O23" i="32"/>
  <c r="M20" i="32"/>
  <c r="O20" i="32"/>
  <c r="N20" i="32"/>
  <c r="P20" i="32" s="1"/>
  <c r="N22" i="32"/>
  <c r="P22" i="32" s="1"/>
  <c r="O22" i="32"/>
  <c r="M22" i="32"/>
  <c r="Q22" i="32" s="1"/>
  <c r="N34" i="32"/>
  <c r="P34" i="32" s="1"/>
  <c r="M34" i="32"/>
  <c r="O34" i="32"/>
  <c r="O28" i="16"/>
  <c r="Q28" i="16" s="1"/>
  <c r="P5" i="16"/>
  <c r="G23" i="58"/>
  <c r="C18" i="58"/>
  <c r="C98" i="60"/>
  <c r="G121" i="60" s="1"/>
  <c r="D103" i="60"/>
  <c r="J14" i="61"/>
  <c r="G14" i="61"/>
  <c r="E14" i="61" s="1"/>
  <c r="D11" i="16" s="1"/>
  <c r="J11" i="61"/>
  <c r="G11" i="61"/>
  <c r="E11" i="61" s="1"/>
  <c r="D8" i="16" s="1"/>
  <c r="Q12" i="16"/>
  <c r="N26" i="32"/>
  <c r="P26" i="32" s="1"/>
  <c r="M26" i="32"/>
  <c r="O26" i="32"/>
  <c r="Q19" i="16"/>
  <c r="M21" i="32"/>
  <c r="O21" i="32"/>
  <c r="N21" i="32"/>
  <c r="P21" i="32" s="1"/>
  <c r="Q21" i="16"/>
  <c r="N32" i="32"/>
  <c r="P32" i="32" s="1"/>
  <c r="M32" i="32"/>
  <c r="O32" i="32"/>
  <c r="O32" i="16"/>
  <c r="Q32" i="16" s="1"/>
  <c r="Q16" i="16"/>
  <c r="M10" i="32"/>
  <c r="N10" i="32"/>
  <c r="P10" i="32" s="1"/>
  <c r="O10" i="32"/>
  <c r="M30" i="32"/>
  <c r="O30" i="32"/>
  <c r="N30" i="32"/>
  <c r="P30" i="32" s="1"/>
  <c r="Q30" i="16"/>
  <c r="O30" i="16"/>
  <c r="Q17" i="16"/>
  <c r="M27" i="32"/>
  <c r="N27" i="32"/>
  <c r="P27" i="32" s="1"/>
  <c r="O27" i="32"/>
  <c r="Q27" i="16"/>
  <c r="O27" i="16"/>
  <c r="N9" i="32"/>
  <c r="P9" i="32" s="1"/>
  <c r="O9" i="32"/>
  <c r="M9" i="32"/>
  <c r="Q9" i="32" s="1"/>
  <c r="O6" i="32"/>
  <c r="G123" i="60"/>
  <c r="C14" i="58"/>
  <c r="C94" i="60"/>
  <c r="D104" i="60"/>
  <c r="N5" i="62"/>
  <c r="W7" i="62"/>
  <c r="X7" i="62" s="1"/>
  <c r="M29" i="16"/>
  <c r="N29" i="16"/>
  <c r="P29" i="16" s="1"/>
  <c r="D29" i="32"/>
  <c r="M28" i="32"/>
  <c r="O28" i="32"/>
  <c r="N28" i="32"/>
  <c r="P28" i="32" s="1"/>
  <c r="O31" i="32"/>
  <c r="N31" i="32"/>
  <c r="P31" i="32" s="1"/>
  <c r="M31" i="32"/>
  <c r="Q31" i="32" s="1"/>
  <c r="N12" i="32"/>
  <c r="P12" i="32" s="1"/>
  <c r="O12" i="32"/>
  <c r="M12" i="32"/>
  <c r="M13" i="32"/>
  <c r="N13" i="32"/>
  <c r="P13" i="32" s="1"/>
  <c r="O13" i="32"/>
  <c r="Q22" i="16"/>
  <c r="P34" i="16"/>
  <c r="Q34" i="16" s="1"/>
  <c r="Q13" i="16"/>
  <c r="P26" i="16"/>
  <c r="Q26" i="16" s="1"/>
  <c r="O33" i="32"/>
  <c r="M33" i="32"/>
  <c r="N33" i="32"/>
  <c r="P33" i="32" s="1"/>
  <c r="O33" i="16"/>
  <c r="Q33" i="16" s="1"/>
  <c r="M19" i="32"/>
  <c r="N19" i="32"/>
  <c r="P19" i="32" s="1"/>
  <c r="O19" i="32"/>
  <c r="Q20" i="16"/>
  <c r="O24" i="32"/>
  <c r="N24" i="32"/>
  <c r="P24" i="32" s="1"/>
  <c r="M24" i="32"/>
  <c r="Q24" i="32" s="1"/>
  <c r="O24" i="16"/>
  <c r="Q24" i="16" s="1"/>
  <c r="N16" i="32"/>
  <c r="P16" i="32" s="1"/>
  <c r="M16" i="32"/>
  <c r="Q16" i="32" s="1"/>
  <c r="O16" i="32"/>
  <c r="N17" i="32"/>
  <c r="P17" i="32" s="1"/>
  <c r="M17" i="32"/>
  <c r="O17" i="32"/>
  <c r="Q25" i="16"/>
  <c r="Q9" i="16"/>
  <c r="Y6" i="62"/>
  <c r="Z6" i="62" s="1"/>
  <c r="Q18" i="16"/>
  <c r="Y8" i="62"/>
  <c r="Z8" i="62" s="1"/>
  <c r="AA8" i="62" l="1"/>
  <c r="AB8" i="62" s="1"/>
  <c r="AB6" i="62"/>
  <c r="AA6" i="62"/>
  <c r="Y7" i="62"/>
  <c r="Z7" i="62" s="1"/>
  <c r="Q13" i="32"/>
  <c r="M29" i="32"/>
  <c r="N29" i="32"/>
  <c r="P29" i="32" s="1"/>
  <c r="O29" i="32"/>
  <c r="Q29" i="16"/>
  <c r="O29" i="16"/>
  <c r="Q10" i="32"/>
  <c r="Q21" i="32"/>
  <c r="N8" i="16"/>
  <c r="M8" i="16"/>
  <c r="D8" i="32"/>
  <c r="O8" i="16"/>
  <c r="O11" i="16"/>
  <c r="N11" i="16"/>
  <c r="P11" i="16" s="1"/>
  <c r="D11" i="32"/>
  <c r="M11" i="16"/>
  <c r="C23" i="58"/>
  <c r="C103" i="60"/>
  <c r="E119" i="60" s="1"/>
  <c r="Q34" i="32"/>
  <c r="Q5" i="16"/>
  <c r="M35" i="32"/>
  <c r="O35" i="32"/>
  <c r="N35" i="32"/>
  <c r="P35" i="32" s="1"/>
  <c r="N7" i="32"/>
  <c r="M7" i="32"/>
  <c r="O7" i="32"/>
  <c r="N15" i="16"/>
  <c r="P15" i="16" s="1"/>
  <c r="M15" i="16"/>
  <c r="Q15" i="16" s="1"/>
  <c r="O15" i="16"/>
  <c r="D15" i="32"/>
  <c r="Q17" i="32"/>
  <c r="Q19" i="32"/>
  <c r="Q33" i="32"/>
  <c r="Q12" i="32"/>
  <c r="Q28" i="32"/>
  <c r="C104" i="60"/>
  <c r="C24" i="58"/>
  <c r="D132" i="60"/>
  <c r="I144" i="60" s="1"/>
  <c r="Q6" i="32"/>
  <c r="Q27" i="32"/>
  <c r="Q30" i="32"/>
  <c r="Q32" i="32"/>
  <c r="Q26" i="32"/>
  <c r="D133" i="60"/>
  <c r="I145" i="60" s="1"/>
  <c r="G24" i="58"/>
  <c r="Q20" i="32"/>
  <c r="Q23" i="32"/>
  <c r="Q35" i="16"/>
  <c r="O35" i="16"/>
  <c r="T5" i="62"/>
  <c r="AA7" i="62" l="1"/>
  <c r="AB7" i="62" s="1"/>
  <c r="AC8" i="62"/>
  <c r="AD8" i="62" s="1"/>
  <c r="U5" i="62"/>
  <c r="U9" i="62" s="1"/>
  <c r="N15" i="32"/>
  <c r="P15" i="32" s="1"/>
  <c r="M15" i="32"/>
  <c r="O15" i="32"/>
  <c r="P7" i="32"/>
  <c r="N11" i="32"/>
  <c r="P11" i="32" s="1"/>
  <c r="O11" i="32"/>
  <c r="M11" i="32"/>
  <c r="Q11" i="32" s="1"/>
  <c r="O8" i="32"/>
  <c r="O36" i="32" s="1"/>
  <c r="N8" i="32"/>
  <c r="P8" i="32" s="1"/>
  <c r="M8" i="32"/>
  <c r="P8" i="16"/>
  <c r="P36" i="16" s="1"/>
  <c r="N36" i="16"/>
  <c r="AD6" i="62"/>
  <c r="AC6" i="62"/>
  <c r="Q7" i="32"/>
  <c r="M36" i="32"/>
  <c r="Q35" i="32"/>
  <c r="Q11" i="16"/>
  <c r="O36" i="16"/>
  <c r="Q8" i="16"/>
  <c r="Q36" i="16" s="1"/>
  <c r="M36" i="16"/>
  <c r="Q29" i="32"/>
  <c r="AE8" i="62" l="1"/>
  <c r="AF8" i="62" s="1"/>
  <c r="AG8" i="62" s="1"/>
  <c r="AC7" i="62"/>
  <c r="AD7" i="62" s="1"/>
  <c r="M37" i="16"/>
  <c r="D6" i="60" s="1"/>
  <c r="D10" i="60"/>
  <c r="M39" i="16"/>
  <c r="D8" i="60" s="1"/>
  <c r="D12" i="60"/>
  <c r="M38" i="16"/>
  <c r="D7" i="60" s="1"/>
  <c r="D11" i="60"/>
  <c r="Q8" i="32"/>
  <c r="E12" i="60"/>
  <c r="I7" i="3" s="1"/>
  <c r="M39" i="32"/>
  <c r="E8" i="60" s="1"/>
  <c r="H7" i="3" s="1"/>
  <c r="P36" i="32"/>
  <c r="Q15" i="32"/>
  <c r="V5" i="62"/>
  <c r="E10" i="60"/>
  <c r="M37" i="32"/>
  <c r="E6" i="60" s="1"/>
  <c r="H5" i="3" s="1"/>
  <c r="AE6" i="62"/>
  <c r="AF6" i="62" s="1"/>
  <c r="AG6" i="62" s="1"/>
  <c r="M40" i="16"/>
  <c r="D9" i="60" s="1"/>
  <c r="D13" i="60"/>
  <c r="N36" i="32"/>
  <c r="N7" i="62"/>
  <c r="AE7" i="62" l="1"/>
  <c r="AF7" i="62" s="1"/>
  <c r="AG7" i="62" s="1"/>
  <c r="E11" i="60"/>
  <c r="I6" i="3" s="1"/>
  <c r="M38" i="32"/>
  <c r="E7" i="60" s="1"/>
  <c r="H6" i="3" s="1"/>
  <c r="C8" i="3"/>
  <c r="W5" i="62"/>
  <c r="W9" i="62" s="1"/>
  <c r="M40" i="32"/>
  <c r="E9" i="60" s="1"/>
  <c r="H8" i="3" s="1"/>
  <c r="E13" i="60"/>
  <c r="I8" i="3" s="1"/>
  <c r="C6" i="3"/>
  <c r="C11" i="60"/>
  <c r="C7" i="3"/>
  <c r="C12" i="60"/>
  <c r="C5" i="3"/>
  <c r="D19" i="60"/>
  <c r="C10" i="60"/>
  <c r="D69" i="60"/>
  <c r="C9" i="60"/>
  <c r="B8" i="3"/>
  <c r="I5" i="3"/>
  <c r="E69" i="60"/>
  <c r="E19" i="60"/>
  <c r="Q36" i="32"/>
  <c r="B6" i="3"/>
  <c r="C7" i="60"/>
  <c r="B7" i="3"/>
  <c r="C8" i="60"/>
  <c r="B5" i="3"/>
  <c r="C6" i="60"/>
  <c r="E21" i="60" l="1"/>
  <c r="E32" i="60"/>
  <c r="I14" i="3"/>
  <c r="X5" i="62"/>
  <c r="C13" i="60"/>
  <c r="C14" i="3"/>
  <c r="D32" i="60"/>
  <c r="C19" i="60"/>
  <c r="D21" i="60"/>
  <c r="N8" i="62"/>
  <c r="Y5" i="62" l="1"/>
  <c r="Y9" i="62" s="1"/>
  <c r="Z5" i="62"/>
  <c r="C16" i="3"/>
  <c r="D31" i="60"/>
  <c r="C21" i="60"/>
  <c r="E118" i="60" s="1"/>
  <c r="E120" i="60" s="1"/>
  <c r="I16" i="3"/>
  <c r="E31" i="60"/>
  <c r="D131" i="60" l="1"/>
  <c r="F145" i="60" s="1"/>
  <c r="F61" i="60"/>
  <c r="F52" i="60" s="1"/>
  <c r="F63" i="60"/>
  <c r="F54" i="60" s="1"/>
  <c r="F65" i="60"/>
  <c r="F56" i="60" s="1"/>
  <c r="F67" i="60"/>
  <c r="F58" i="60" s="1"/>
  <c r="K13" i="3"/>
  <c r="F62" i="60"/>
  <c r="F53" i="60" s="1"/>
  <c r="F66" i="60"/>
  <c r="F57" i="60" s="1"/>
  <c r="F60" i="60"/>
  <c r="F51" i="60" s="1"/>
  <c r="F64" i="60"/>
  <c r="F55" i="60" s="1"/>
  <c r="F50" i="60"/>
  <c r="N9" i="62"/>
  <c r="E13" i="3"/>
  <c r="E60" i="60"/>
  <c r="E51" i="60" s="1"/>
  <c r="E61" i="60"/>
  <c r="E52" i="60" s="1"/>
  <c r="E62" i="60"/>
  <c r="E53" i="60" s="1"/>
  <c r="E63" i="60"/>
  <c r="E54" i="60" s="1"/>
  <c r="C41" i="60" s="1"/>
  <c r="E64" i="60"/>
  <c r="E55" i="60" s="1"/>
  <c r="C42" i="60" s="1"/>
  <c r="E65" i="60"/>
  <c r="E56" i="60" s="1"/>
  <c r="E66" i="60"/>
  <c r="E57" i="60" s="1"/>
  <c r="C44" i="60" s="1"/>
  <c r="E67" i="60"/>
  <c r="E58" i="60" s="1"/>
  <c r="C45" i="60" s="1"/>
  <c r="D130" i="60"/>
  <c r="E50" i="60"/>
  <c r="C37" i="60" s="1"/>
  <c r="C31" i="60"/>
  <c r="C46" i="60" s="1"/>
  <c r="AA5" i="62"/>
  <c r="AA9" i="62" s="1"/>
  <c r="N10" i="62" s="1"/>
  <c r="AB5" i="62"/>
  <c r="C43" i="60" l="1"/>
  <c r="C39" i="60"/>
  <c r="C40" i="60"/>
  <c r="C38" i="60"/>
  <c r="AC5" i="62"/>
  <c r="AC9" i="62" s="1"/>
  <c r="N11" i="62" s="1"/>
  <c r="D134" i="60"/>
  <c r="F144" i="60"/>
  <c r="F146" i="60" l="1"/>
  <c r="H146" i="60"/>
  <c r="AD5" i="62"/>
  <c r="AE5" i="62" l="1"/>
  <c r="AE9" i="62" s="1"/>
  <c r="AF5" i="62" l="1"/>
  <c r="AG5" i="62" s="1"/>
  <c r="AG9" i="62" s="1"/>
  <c r="N13" i="62" s="1"/>
  <c r="N14" i="62" s="1"/>
  <c r="N12" i="62"/>
  <c r="AH9" i="62" l="1"/>
</calcChain>
</file>

<file path=xl/comments1.xml><?xml version="1.0" encoding="utf-8"?>
<comments xmlns="http://schemas.openxmlformats.org/spreadsheetml/2006/main">
  <authors>
    <author>平野</author>
  </authors>
  <commentList>
    <comment ref="V19" authorId="0">
      <text>
        <r>
          <rPr>
            <sz val="9"/>
            <rFont val="ＭＳ Ｐゴシック"/>
            <family val="3"/>
            <charset val="134"/>
          </rPr>
          <t xml:space="preserve">金額は税額表から右の表に転記してください。
小生のHPからコピーしていただくのもよい
この色のついた部分は書き換えできます
税額及び金額の上限など変更の折は修正ください。所得税の計算が可能となります
</t>
        </r>
      </text>
    </comment>
  </commentList>
</comments>
</file>

<file path=xl/comments2.xml><?xml version="1.0" encoding="utf-8"?>
<comments xmlns="http://schemas.openxmlformats.org/spreadsheetml/2006/main">
  <authors>
    <author xml:space="preserve"> 平野　恒示</author>
  </authors>
  <commentList>
    <comment ref="C6" authorId="0">
      <text>
        <r>
          <rPr>
            <sz val="9"/>
            <rFont val="ＭＳ Ｐゴシック"/>
            <family val="3"/>
            <charset val="134"/>
          </rPr>
          <t xml:space="preserve"> 当初に記入ください
</t>
        </r>
      </text>
    </comment>
  </commentList>
</comments>
</file>

<file path=xl/comments3.xml><?xml version="1.0" encoding="utf-8"?>
<comments xmlns="http://schemas.openxmlformats.org/spreadsheetml/2006/main">
  <authors>
    <author xml:space="preserve"> </author>
    <author xml:space="preserve"> HARU企画</author>
    <author>平野</author>
    <author xml:space="preserve"> 平野　恒示</author>
  </authors>
  <commentList>
    <comment ref="AK4" authorId="0">
      <text>
        <r>
          <rPr>
            <sz val="9"/>
            <rFont val="ＭＳ Ｐゴシック"/>
            <family val="3"/>
            <charset val="134"/>
          </rPr>
          <t xml:space="preserve"> 会社名はここで入れてください</t>
        </r>
      </text>
    </comment>
    <comment ref="D5" authorId="1">
      <text>
        <r>
          <rPr>
            <sz val="9"/>
            <rFont val="ＭＳ Ｐゴシック"/>
            <family val="3"/>
            <charset val="134"/>
          </rPr>
          <t xml:space="preserve"> 休日の指定を曜日で選択ください
一週に２日まで指定できます。
一週一日でもかまいません</t>
        </r>
      </text>
    </comment>
    <comment ref="AM6" authorId="2">
      <text>
        <r>
          <rPr>
            <sz val="9"/>
            <rFont val="ＭＳ Ｐゴシック"/>
            <family val="3"/>
            <charset val="134"/>
          </rPr>
          <t xml:space="preserve">必須勤務時間は設定自由です、
時間の打ち込みは小数点「.」で
</t>
        </r>
      </text>
    </comment>
    <comment ref="E7" authorId="1">
      <text>
        <r>
          <rPr>
            <sz val="9"/>
            <rFont val="ＭＳ Ｐゴシック"/>
            <family val="3"/>
            <charset val="134"/>
          </rPr>
          <t xml:space="preserve">この列に「Q」とあれば休日時給で計算する
</t>
        </r>
      </text>
    </comment>
    <comment ref="G7" authorId="1">
      <text>
        <r>
          <rPr>
            <sz val="9"/>
            <rFont val="ＭＳ Ｐゴシック"/>
            <family val="3"/>
            <charset val="134"/>
          </rPr>
          <t xml:space="preserve"> 休祭日割増時給を支払う日は、ここに印を入れる
</t>
        </r>
      </text>
    </comment>
    <comment ref="L7" authorId="1">
      <text>
        <r>
          <rPr>
            <sz val="9"/>
            <rFont val="ＭＳ Ｐゴシック"/>
            <family val="3"/>
            <charset val="134"/>
          </rPr>
          <t>祭日・特別休暇などの時はチェックを入れてください。休日時給扱いとなります。
また休日を平日扱いに変更も出来ます</t>
        </r>
      </text>
    </comment>
    <comment ref="AH7" authorId="1">
      <text>
        <r>
          <rPr>
            <sz val="9"/>
            <rFont val="ＭＳ Ｐゴシック"/>
            <family val="3"/>
            <charset val="134"/>
          </rPr>
          <t xml:space="preserve">変更の折は訂正ください
</t>
        </r>
      </text>
    </comment>
    <comment ref="V9" authorId="2">
      <text>
        <r>
          <rPr>
            <sz val="9"/>
            <rFont val="ＭＳ Ｐゴシック"/>
            <family val="3"/>
            <charset val="134"/>
          </rPr>
          <t xml:space="preserve">この列は社員名を入れる
</t>
        </r>
      </text>
    </comment>
    <comment ref="X9" authorId="1">
      <text>
        <r>
          <rPr>
            <sz val="9"/>
            <rFont val="ＭＳ Ｐゴシック"/>
            <family val="3"/>
            <charset val="134"/>
          </rPr>
          <t>　S50/6/23　の様に打ち込む
昭和生まれのとき「ｓ47/8/15」
平成生まれの時（ｈ2/8/26）あるいは西暦で（１967/2/8),半角英数で</t>
        </r>
      </text>
    </comment>
    <comment ref="Z9" authorId="1">
      <text>
        <r>
          <rPr>
            <sz val="9"/>
            <rFont val="ＭＳ Ｐゴシック"/>
            <family val="3"/>
            <charset val="134"/>
          </rPr>
          <t xml:space="preserve"> 雇用保険控除率を選択する
「A」か「Ｂ」
空欄は控除しない</t>
        </r>
      </text>
    </comment>
    <comment ref="AA9" authorId="2">
      <text>
        <r>
          <rPr>
            <sz val="9"/>
            <rFont val="ＭＳ Ｐゴシック"/>
            <family val="3"/>
            <charset val="134"/>
          </rPr>
          <t>時給社員の所得税はチェックして
控除分類甲欄・乙欄、選択ください
空欄は控除しない
(控除表は説明書右側後方にあります）</t>
        </r>
      </text>
    </comment>
    <comment ref="AB9" authorId="1">
      <text>
        <r>
          <rPr>
            <sz val="9"/>
            <rFont val="ＭＳ Ｐゴシック"/>
            <family val="3"/>
            <charset val="134"/>
          </rPr>
          <t xml:space="preserve"> 所得税控除に欠かせません扶養家族の人数を記入する
</t>
        </r>
      </text>
    </comment>
    <comment ref="AC9" authorId="1">
      <text>
        <r>
          <rPr>
            <sz val="9"/>
            <rFont val="ＭＳ Ｐゴシック"/>
            <family val="3"/>
            <charset val="134"/>
          </rPr>
          <t xml:space="preserve"> 銀行振り込みするときは
チェックを入れる
表は、集計表の下に記載
現金支払と区別できます</t>
        </r>
      </text>
    </comment>
    <comment ref="AO9" authorId="1">
      <text>
        <r>
          <rPr>
            <sz val="9"/>
            <rFont val="ＭＳ Ｐゴシック"/>
            <family val="3"/>
            <charset val="134"/>
          </rPr>
          <t xml:space="preserve"> 「０」から記入する時は
「’」を書き入れてから記入ください
</t>
        </r>
      </text>
    </comment>
    <comment ref="Z14" authorId="1">
      <text>
        <r>
          <rPr>
            <sz val="9"/>
            <rFont val="ＭＳ Ｐゴシック"/>
            <family val="3"/>
            <charset val="134"/>
          </rPr>
          <t xml:space="preserve"> 雇用保険控除率を選択する
「A」か「Ｂ」
空欄は控除しない</t>
        </r>
      </text>
    </comment>
    <comment ref="AA14" authorId="2">
      <text>
        <r>
          <rPr>
            <sz val="9"/>
            <rFont val="ＭＳ Ｐゴシック"/>
            <family val="3"/>
            <charset val="134"/>
          </rPr>
          <t>正社員の所得税控除は
「甲欄」で計算します</t>
        </r>
      </text>
    </comment>
    <comment ref="AB14" authorId="3">
      <text>
        <r>
          <rPr>
            <sz val="9"/>
            <rFont val="ＭＳ Ｐゴシック"/>
            <family val="3"/>
            <charset val="134"/>
          </rPr>
          <t xml:space="preserve"> 扶養家族の人数を入れる
</t>
        </r>
      </text>
    </comment>
    <comment ref="AC14" authorId="1">
      <text>
        <r>
          <rPr>
            <sz val="9"/>
            <rFont val="ＭＳ Ｐゴシック"/>
            <family val="3"/>
            <charset val="134"/>
          </rPr>
          <t xml:space="preserve"> 銀行振り込みするときは
チェックを入れる
表は、集計表の下に記載
現金支払と区別できます</t>
        </r>
      </text>
    </comment>
    <comment ref="AN14" authorId="1">
      <text>
        <r>
          <rPr>
            <sz val="9"/>
            <rFont val="ＭＳ Ｐゴシック"/>
            <family val="3"/>
            <charset val="134"/>
          </rPr>
          <t xml:space="preserve"> 「０」から記入する時は
「’」を書き入れてから記入ください
</t>
        </r>
      </text>
    </comment>
  </commentList>
</comments>
</file>

<file path=xl/comments4.xml><?xml version="1.0" encoding="utf-8"?>
<comments xmlns="http://schemas.openxmlformats.org/spreadsheetml/2006/main">
  <authors>
    <author xml:space="preserve"> </author>
  </authors>
  <commentList>
    <comment ref="B14" authorId="0">
      <text>
        <r>
          <rPr>
            <sz val="9"/>
            <rFont val="ＭＳ Ｐゴシック"/>
            <family val="3"/>
            <charset val="134"/>
          </rPr>
          <t xml:space="preserve"> 支給科目は自由に変えてください
</t>
        </r>
      </text>
    </comment>
  </commentList>
</comments>
</file>

<file path=xl/sharedStrings.xml><?xml version="1.0" encoding="utf-8"?>
<sst xmlns="http://schemas.openxmlformats.org/spreadsheetml/2006/main" count="448" uniqueCount="295">
  <si>
    <t>時給計算・操 作 説 明 書</t>
  </si>
  <si>
    <t>その月の社会保険料等控除後の給与等の金額</t>
  </si>
  <si>
    <t>甲　欄</t>
  </si>
  <si>
    <t>haru企画</t>
  </si>
  <si>
    <t>乙欄</t>
  </si>
  <si>
    <t>扶　養　親　族　等　の　数</t>
  </si>
  <si>
    <t>厚生年金</t>
  </si>
  <si>
    <t>時給計算につね日ごろ時間を費やしている皆様の手助けするために開発してきた計算書です</t>
  </si>
  <si>
    <t>以　上</t>
  </si>
  <si>
    <t>未　満</t>
  </si>
  <si>
    <r>
      <t>時給計算と給与集計元帳及び給与支払明細書が出来ます。</t>
    </r>
    <r>
      <rPr>
        <sz val="10"/>
        <rFont val="HG丸ｺﾞｼｯｸM-PRO"/>
        <family val="3"/>
        <charset val="128"/>
      </rPr>
      <t>(必要部分にはコメント入り)</t>
    </r>
  </si>
  <si>
    <t>☆Start初期記入</t>
  </si>
  <si>
    <t>a</t>
  </si>
  <si>
    <t>年月は選択記入。</t>
  </si>
  <si>
    <t>給与締切日の選択</t>
  </si>
  <si>
    <t>b</t>
  </si>
  <si>
    <r>
      <t>会</t>
    </r>
    <r>
      <rPr>
        <sz val="12"/>
        <rFont val="HG丸ｺﾞｼｯｸM-PRO"/>
        <family val="3"/>
        <charset val="128"/>
      </rPr>
      <t>社名・時給社員の名前を入れてください。</t>
    </r>
  </si>
  <si>
    <t>なお時給社員の時給、残業時給等入れる（金額など自由設定）</t>
  </si>
  <si>
    <t>※前年度までは数字の入れ替えですみましたが、19年度は</t>
  </si>
  <si>
    <t>c</t>
  </si>
  <si>
    <t>扶養家族の人数を９選択</t>
  </si>
  <si>
    <t>税率が変わったため計算式を変えました。そのため</t>
  </si>
  <si>
    <t>d</t>
  </si>
  <si>
    <t>基本的には、色の部分しか記入はできません。</t>
  </si>
  <si>
    <t>前年度までご利用になった方は申し訳ありませんが</t>
  </si>
  <si>
    <t>e</t>
  </si>
  <si>
    <t>所得税の控除は甲欄、乙欄、空欄（控除しない）の３選択</t>
  </si>
  <si>
    <t>19年度版に変えていただきたい</t>
  </si>
  <si>
    <t>★所得税は交通費を含めない金額から社会保険料を差し引いた金額から計算</t>
  </si>
  <si>
    <t>★一律に支払う交通費は給料に加算すべきですがこの計算書は交通費除外して計算します</t>
  </si>
  <si>
    <t>f</t>
  </si>
  <si>
    <t>雇用保険は　A、B、空欄（控除しない）の３選択</t>
  </si>
  <si>
    <t>★雇用保険は交通費を含めた支払い総金額を基に計算</t>
  </si>
  <si>
    <t>今後 税額変更の折は下記の表をチェックしてください</t>
  </si>
  <si>
    <t>★雇用保険の計算シュミレーション参考までに</t>
  </si>
  <si>
    <t>http://www.kawagoe.or.jp/tools/koyo.htm</t>
  </si>
  <si>
    <t>g</t>
  </si>
  <si>
    <t>休祭日のチェックを毎月当初にしてください</t>
  </si>
  <si>
    <t>源泉徴収金額の変更の折は修正ください  　　　　　　 社会保険等控除後の金額(源泉徴収税額表)</t>
  </si>
  <si>
    <t>集計元帳</t>
  </si>
  <si>
    <t>※源泉徴収税額表から</t>
  </si>
  <si>
    <t>h</t>
  </si>
  <si>
    <t>科目は自由に変えてください。明細書は自動的に変わります。</t>
  </si>
  <si>
    <t>～</t>
  </si>
  <si>
    <t>記載どおり</t>
  </si>
  <si>
    <t>i</t>
  </si>
  <si>
    <t>住民税・年金・保険・手当等記入してください</t>
  </si>
  <si>
    <t>扶養家族の一人当たりの控除金額</t>
  </si>
  <si>
    <t>j</t>
  </si>
  <si>
    <t>源泉徴収金額に変更の折は、右記税額表の脇に税率等の表があります</t>
  </si>
  <si>
    <t>金額及び税率等ﾁｪｯｸしてください</t>
  </si>
  <si>
    <t>※この表の変更は色のついた部分のみにしてください</t>
  </si>
  <si>
    <t>また控除表の金額も修正してください</t>
  </si>
  <si>
    <t>※右の表も其のつど修正ください</t>
  </si>
  <si>
    <t>小生のHPからコピーしていただくのもいい</t>
  </si>
  <si>
    <t>k</t>
  </si>
  <si>
    <t>下のほうに金種別表、銀行振り込み表添附</t>
  </si>
  <si>
    <t>l</t>
  </si>
  <si>
    <t>集計元帳は進める上で間違いが無ければ良いが念のため毎月印刷し保存のこと。</t>
  </si>
  <si>
    <t>翌月からは入退社時間の書き換えですみます。勿論ＣＤｰＲＷに記録すればいい。</t>
  </si>
  <si>
    <t>時間給計算シート</t>
  </si>
  <si>
    <r>
      <t>(見出しシートA.B.C.D.E.F</t>
    </r>
    <r>
      <rPr>
        <sz val="10"/>
        <rFont val="ＭＳ Ｐゴシック"/>
        <family val="3"/>
        <charset val="128"/>
      </rPr>
      <t>・・・・・・・</t>
    </r>
    <r>
      <rPr>
        <sz val="10"/>
        <rFont val="HG丸ｺﾞｼｯｸM-PRO"/>
        <family val="3"/>
        <charset val="128"/>
      </rPr>
      <t>)</t>
    </r>
  </si>
  <si>
    <t>m</t>
  </si>
  <si>
    <t>時間給社員の出社、退社時間の記入による給料計算は下部表示の</t>
  </si>
  <si>
    <r>
      <t>ABCCEF</t>
    </r>
    <r>
      <rPr>
        <sz val="11"/>
        <rFont val="ＭＳ Ｐゴシック"/>
        <family val="3"/>
        <charset val="128"/>
      </rPr>
      <t>・・・・</t>
    </r>
    <r>
      <rPr>
        <sz val="11"/>
        <rFont val="HG丸ｺﾞｼｯｸM-PRO"/>
        <family val="3"/>
        <charset val="128"/>
      </rPr>
      <t>のそれぞれ個人シ</t>
    </r>
    <r>
      <rPr>
        <sz val="11"/>
        <rFont val="ＭＳ Ｐゴシック"/>
        <family val="3"/>
        <charset val="128"/>
      </rPr>
      <t>ー</t>
    </r>
    <r>
      <rPr>
        <sz val="11"/>
        <rFont val="HG丸ｺﾞｼｯｸM-PRO"/>
        <family val="3"/>
        <charset val="128"/>
      </rPr>
      <t>トで行います。</t>
    </r>
  </si>
  <si>
    <r>
      <t>パ</t>
    </r>
    <r>
      <rPr>
        <sz val="11"/>
        <rFont val="ＭＳ Ｐゴシック"/>
        <family val="3"/>
        <charset val="128"/>
      </rPr>
      <t>ー</t>
    </r>
    <r>
      <rPr>
        <sz val="11"/>
        <rFont val="HG丸ｺﾞｼｯｸM-PRO"/>
        <family val="3"/>
        <charset val="128"/>
      </rPr>
      <t>トさんの名前を下のABＣＤＥ（</t>
    </r>
    <r>
      <rPr>
        <sz val="11"/>
        <rFont val="ＭＳ Ｐゴシック"/>
        <family val="3"/>
        <charset val="128"/>
      </rPr>
      <t>ｼｰﾄタブ</t>
    </r>
    <r>
      <rPr>
        <sz val="11"/>
        <rFont val="HG丸ｺﾞｼｯｸM-PRO"/>
        <family val="3"/>
        <charset val="128"/>
      </rPr>
      <t>）の見出しにそれぞれに</t>
    </r>
  </si>
  <si>
    <t>ダブルクイックして名前を記入ください</t>
  </si>
  <si>
    <r>
      <t>通常、時間を入力する時は</t>
    </r>
    <r>
      <rPr>
        <b/>
        <sz val="11"/>
        <rFont val="HG丸ｺﾞｼｯｸM-PRO"/>
        <family val="3"/>
        <charset val="128"/>
      </rPr>
      <t>コロン「：」</t>
    </r>
    <r>
      <rPr>
        <sz val="11"/>
        <rFont val="HG丸ｺﾞｼｯｸM-PRO"/>
        <family val="3"/>
        <charset val="128"/>
      </rPr>
      <t>を使用しますが、このファイルでは</t>
    </r>
  </si>
  <si>
    <r>
      <t>小数点「．」ドット</t>
    </r>
    <r>
      <rPr>
        <sz val="11"/>
        <rFont val="HG丸ｺﾞｼｯｸM-PRO"/>
        <family val="3"/>
        <charset val="128"/>
      </rPr>
      <t>使用に修正してあります。</t>
    </r>
  </si>
  <si>
    <t>24時が過ぎて午前2時半退社のときは24:00に2時間半を加えて、</t>
  </si>
  <si>
    <t>26.30　と記入ください</t>
  </si>
  <si>
    <t>n</t>
  </si>
  <si>
    <t>2月28日以降の日と、30日の月の31日は無視してください。</t>
  </si>
  <si>
    <t>計算になんら関係はありません。</t>
  </si>
  <si>
    <t>支払明細書</t>
  </si>
  <si>
    <t>o</t>
  </si>
  <si>
    <t>このシートは記入するところはありません</t>
  </si>
  <si>
    <t>明細書を印刷する時は当初、必ずプレビューで用紙に収まることを確認してください</t>
  </si>
  <si>
    <t>プレビューの余白(M)と設定(Ｓ)で。</t>
  </si>
  <si>
    <t>なお、印刷範囲を指定し｢選択した部分(N)｣をｸｲｯｸしてOKしてください。</t>
  </si>
  <si>
    <t>賞与</t>
  </si>
  <si>
    <t>p</t>
  </si>
  <si>
    <t>こんな形で利用したらどうか。支払明細書添附した計算表を作りました</t>
  </si>
  <si>
    <t>利用ください</t>
  </si>
  <si>
    <r>
      <t>年末調整用集計</t>
    </r>
    <r>
      <rPr>
        <sz val="10"/>
        <rFont val="ＭＳ Ｐゴシック"/>
        <family val="3"/>
        <charset val="128"/>
      </rPr>
      <t>（年調と略してもいます）</t>
    </r>
  </si>
  <si>
    <t>q</t>
  </si>
  <si>
    <t>このシートは通常使用いただくシートと同じ物ですが原本とに分かれています</t>
  </si>
  <si>
    <r>
      <t>シ</t>
    </r>
    <r>
      <rPr>
        <sz val="11"/>
        <color indexed="10"/>
        <rFont val="ＭＳ Ｐゴシック"/>
        <family val="3"/>
        <charset val="128"/>
      </rPr>
      <t>ー</t>
    </r>
    <r>
      <rPr>
        <sz val="11"/>
        <color indexed="10"/>
        <rFont val="HG丸ｺﾞｼｯｸM-PRO"/>
        <family val="3"/>
        <charset val="128"/>
      </rPr>
      <t>トの扱い方は「操作</t>
    </r>
    <r>
      <rPr>
        <sz val="11"/>
        <color indexed="10"/>
        <rFont val="ＭＳ Ｐゴシック"/>
        <family val="3"/>
        <charset val="128"/>
      </rPr>
      <t>説</t>
    </r>
    <r>
      <rPr>
        <sz val="11"/>
        <color indexed="10"/>
        <rFont val="HG丸ｺﾞｼｯｸM-PRO"/>
        <family val="3"/>
        <charset val="128"/>
      </rPr>
      <t>明」として年末調整シートの中に設けてあります</t>
    </r>
  </si>
  <si>
    <t>■新年度スタートの時、見出しシート最後にあります「年末調整原本」と｢賞与年末調整用原本」ともに</t>
  </si>
  <si>
    <t>ＡＢＣＤＥの行と１２３４５６の列と交差する左上角をクイックして、「コピー」を選択</t>
  </si>
  <si>
    <t>次に通常使用していただく｢年調賞与｣｢年末調整」シートのそれぞれ同じところにクイックして[Enter]を</t>
  </si>
  <si>
    <t>これで新年度がスタートできます</t>
  </si>
  <si>
    <t>■</t>
  </si>
  <si>
    <t>問い合わせ、修正補填など下記へ連絡ください</t>
  </si>
  <si>
    <t>Haru企画　　平野恒示</t>
  </si>
  <si>
    <t>メールは</t>
  </si>
  <si>
    <t>Email: kooji@key.ocn.ne.jp</t>
  </si>
  <si>
    <t>※この説明書は統一説明文のため不適合な部分があるかもしれません</t>
  </si>
  <si>
    <t>お求め頂きますと所得税と雇用保険を計算しないタイプを同時に提供しています</t>
  </si>
  <si>
    <t>その理由は将来控除金額の変更等に当方が対応できないことが起きたとき、</t>
  </si>
  <si>
    <t>貴社に迷惑が掛かってはいけないと予備シートとして提供する物です。</t>
  </si>
  <si>
    <t>もちろん永久シートとしてこのまま使用いただいても何の問題もありません</t>
  </si>
  <si>
    <t>表計算方式をとっています。</t>
  </si>
  <si>
    <t>マクロで行えば、いちいち値を置き換える必要はありませんが、セルの位置が固定されるため</t>
  </si>
  <si>
    <t>表計算方式にはそぐわない、少々手間が掛かりますが扱いに慣れていただければ</t>
  </si>
  <si>
    <t>時間の短縮と、比較確認作業が楽に済みます。</t>
  </si>
  <si>
    <t>エクセルを楽しんでいただきたい。まずは free soft で十分お試しください</t>
  </si>
  <si>
    <t>所得税控除の乙欄を使用の方にお断りしなければなりません</t>
  </si>
  <si>
    <t>それは一ヶ月の控除後の支給金額が101万円を超えるときは計算が出来ません。</t>
  </si>
  <si>
    <t>その折は所得税雇用保険を計算しない「s type」を使用ください</t>
  </si>
  <si>
    <t>メ　モ</t>
  </si>
  <si>
    <r>
      <t>　　</t>
    </r>
    <r>
      <rPr>
        <sz val="12"/>
        <rFont val="ＭＳ Ｐゴシック"/>
        <family val="3"/>
        <charset val="128"/>
      </rPr>
      <t>労働</t>
    </r>
    <r>
      <rPr>
        <sz val="12"/>
        <rFont val="HG丸ｺﾞｼｯｸM-PRO"/>
        <family val="3"/>
        <charset val="128"/>
      </rPr>
      <t>基準監督署の指導</t>
    </r>
    <r>
      <rPr>
        <sz val="11"/>
        <rFont val="HG丸ｺﾞｼｯｸM-PRO"/>
        <family val="3"/>
        <charset val="128"/>
      </rPr>
      <t>（さらに確かめてください）</t>
    </r>
  </si>
  <si>
    <t>基本は一週は4０時間、週休2日制であるから一ヶ月は22日で計算する（21,67日）、年間休日数105日</t>
  </si>
  <si>
    <r>
      <t>所得</t>
    </r>
    <r>
      <rPr>
        <sz val="11"/>
        <rFont val="ＭＳ Ｐゴシック"/>
        <family val="3"/>
        <charset val="128"/>
      </rPr>
      <t>税の計算は健康保険・</t>
    </r>
    <r>
      <rPr>
        <sz val="11"/>
        <rFont val="HG丸ｺﾞｼｯｸM-PRO"/>
        <family val="3"/>
        <charset val="128"/>
      </rPr>
      <t>厚生年金</t>
    </r>
    <r>
      <rPr>
        <sz val="11"/>
        <rFont val="ＭＳ Ｐゴシック"/>
        <family val="3"/>
        <charset val="128"/>
      </rPr>
      <t>・</t>
    </r>
    <r>
      <rPr>
        <sz val="11"/>
        <rFont val="HG丸ｺﾞｼｯｸM-PRO"/>
        <family val="3"/>
        <charset val="128"/>
      </rPr>
      <t>雇用保</t>
    </r>
    <r>
      <rPr>
        <sz val="11"/>
        <rFont val="ＭＳ Ｐゴシック"/>
        <family val="3"/>
        <charset val="128"/>
      </rPr>
      <t>険を差引いた金額で計算する</t>
    </r>
  </si>
  <si>
    <r>
      <t>給料は住宅手</t>
    </r>
    <r>
      <rPr>
        <sz val="11"/>
        <rFont val="ＭＳ Ｐゴシック"/>
        <family val="3"/>
        <charset val="128"/>
      </rPr>
      <t>当</t>
    </r>
    <r>
      <rPr>
        <sz val="11"/>
        <rFont val="HG丸ｺﾞｼｯｸM-PRO"/>
        <family val="3"/>
        <charset val="128"/>
      </rPr>
      <t>＋役職手</t>
    </r>
    <r>
      <rPr>
        <sz val="11"/>
        <rFont val="ＭＳ Ｐゴシック"/>
        <family val="3"/>
        <charset val="128"/>
      </rPr>
      <t>当</t>
    </r>
    <r>
      <rPr>
        <sz val="11"/>
        <rFont val="HG丸ｺﾞｼｯｸM-PRO"/>
        <family val="3"/>
        <charset val="128"/>
      </rPr>
      <t>＋皆勤手</t>
    </r>
    <r>
      <rPr>
        <sz val="11"/>
        <rFont val="ＭＳ Ｐゴシック"/>
        <family val="3"/>
        <charset val="128"/>
      </rPr>
      <t>当</t>
    </r>
    <r>
      <rPr>
        <sz val="11"/>
        <rFont val="HG丸ｺﾞｼｯｸM-PRO"/>
        <family val="3"/>
        <charset val="128"/>
      </rPr>
      <t>を加算した</t>
    </r>
    <r>
      <rPr>
        <sz val="11"/>
        <rFont val="ＭＳ Ｐゴシック"/>
        <family val="3"/>
        <charset val="128"/>
      </rPr>
      <t>数</t>
    </r>
    <r>
      <rPr>
        <sz val="11"/>
        <rFont val="HG丸ｺﾞｼｯｸM-PRO"/>
        <family val="3"/>
        <charset val="128"/>
      </rPr>
      <t>字　　</t>
    </r>
  </si>
  <si>
    <r>
      <t>なお食費の補助、通勤手</t>
    </r>
    <r>
      <rPr>
        <sz val="11"/>
        <rFont val="ＭＳ Ｐゴシック"/>
        <family val="3"/>
        <charset val="128"/>
      </rPr>
      <t>当(一律支給）</t>
    </r>
    <r>
      <rPr>
        <sz val="11"/>
        <rFont val="HG丸ｺﾞｼｯｸM-PRO"/>
        <family val="3"/>
        <charset val="128"/>
      </rPr>
      <t>、家族手</t>
    </r>
    <r>
      <rPr>
        <sz val="11"/>
        <rFont val="ＭＳ Ｐゴシック"/>
        <family val="3"/>
        <charset val="128"/>
      </rPr>
      <t>当</t>
    </r>
    <r>
      <rPr>
        <sz val="11"/>
        <rFont val="HG丸ｺﾞｼｯｸM-PRO"/>
        <family val="3"/>
        <charset val="128"/>
      </rPr>
      <t>も加算</t>
    </r>
  </si>
  <si>
    <t>雇用保険料の算出は支給するすべてを加算すると考えた計算です</t>
  </si>
  <si>
    <t>祭日・祝日・土曜日・残業・早朝時給は２５％UP</t>
  </si>
  <si>
    <r>
      <t>残</t>
    </r>
    <r>
      <rPr>
        <sz val="11"/>
        <rFont val="HG丸ｺﾞｼｯｸM-PRO"/>
        <family val="3"/>
        <charset val="128"/>
      </rPr>
      <t>業から深夜にいたるときはさらに２５％UP－－－１５０％支給。ただし朝は5時まで</t>
    </r>
  </si>
  <si>
    <t>深夜のみの出勤は25％UPでよい。</t>
  </si>
  <si>
    <r>
      <t>毎</t>
    </r>
    <r>
      <rPr>
        <sz val="11"/>
        <rFont val="HG丸ｺﾞｼｯｸM-PRO"/>
        <family val="3"/>
        <charset val="128"/>
      </rPr>
      <t>週決められた休日の出勤は３５％UP</t>
    </r>
  </si>
  <si>
    <t>著作権とご利用上の制限</t>
  </si>
  <si>
    <t>当ワークシートの著作権は平野恒示にあります</t>
  </si>
  <si>
    <t>１）</t>
  </si>
  <si>
    <t>損害について</t>
  </si>
  <si>
    <t>このソフトウエアをご利用になることによる如何なる損害が生じようとも</t>
  </si>
  <si>
    <t>なんら保障するものではありません</t>
  </si>
  <si>
    <t>２）</t>
  </si>
  <si>
    <t>第三者への受け渡し</t>
  </si>
  <si>
    <t>このソフトウエアを私の許可無く再配布することを禁じます</t>
  </si>
  <si>
    <t>何かありましたら問い合わせてください</t>
  </si>
  <si>
    <t>雇用保険</t>
  </si>
  <si>
    <t>平成17年4月1日以降支給の雇用保険料の改定について</t>
  </si>
  <si>
    <t>これまで利用されていた料額表は廃止されました。今後はすべて賃金額に単純に料率を乗じる方法で算出されます。</t>
  </si>
  <si>
    <t>また、料率の変更がなされました。</t>
  </si>
  <si>
    <t>＜料率＞</t>
  </si>
  <si>
    <t>事業の種類</t>
  </si>
  <si>
    <t>～H17.3.31</t>
  </si>
  <si>
    <t>(新)H17.4.1～</t>
  </si>
  <si>
    <t>２及び３以外の事業</t>
  </si>
  <si>
    <t>17.5/1000（7/1000）</t>
  </si>
  <si>
    <t>19.5/1000（8/1000）</t>
  </si>
  <si>
    <t>○土地の耕作若しくは開墾又は植物の栽植、栽培、採取若しくは伐採の事業その他農林の事業（園芸サービスの事業を除く。）</t>
  </si>
  <si>
    <t>21.5/1000（9/1000）</t>
  </si>
  <si>
    <t>○動物の飼育又は水産動植物の採捕若しくは養殖の事業その他畜産、養蚕又は水産の事業（牛馬の育成、酪農、養鶏又は養豚の事業及び内水面養殖の事業は除く）</t>
  </si>
  <si>
    <t>○清酒の製造の事業</t>
  </si>
  <si>
    <t>土木、建築その他工作物の建築、改造、保存、修理、変更、破壊若しくは解体又はその他の準備の事業</t>
  </si>
  <si>
    <t>20.5/1000（8/1000）</t>
  </si>
  <si>
    <t>22.5/1000（9/1000）</t>
  </si>
  <si>
    <t>（）内は、被保険者の負担率です。</t>
  </si>
  <si>
    <t>☆start</t>
  </si>
  <si>
    <t>★</t>
  </si>
  <si>
    <t>パートさんの社会保険・雇用保険等については下記ＵＲＬを参考に</t>
  </si>
  <si>
    <t>http://www.jtuc-rengo.jp/tochigi/soudan/koyouho.html</t>
  </si>
  <si>
    <t>page top</t>
  </si>
  <si>
    <t>雇用保険の計算シュミレーション参考までに</t>
  </si>
  <si>
    <r>
      <t>賞与シート</t>
    </r>
    <r>
      <rPr>
        <sz val="10"/>
        <rFont val="HG丸ｺﾞｼｯｸM-PRO"/>
        <family val="3"/>
        <charset val="128"/>
      </rPr>
      <t>（黄色の部分を記入ください）</t>
    </r>
  </si>
  <si>
    <t>総支給額</t>
  </si>
  <si>
    <t>賞　与</t>
  </si>
  <si>
    <t>諸手当</t>
  </si>
  <si>
    <t>支給金額</t>
  </si>
  <si>
    <t>健康保険</t>
  </si>
  <si>
    <t>所得税</t>
  </si>
  <si>
    <t>賞与金種別表</t>
  </si>
  <si>
    <t>残</t>
  </si>
  <si>
    <t>計</t>
  </si>
  <si>
    <t>金　種</t>
  </si>
  <si>
    <t>金　額</t>
  </si>
  <si>
    <t>A</t>
  </si>
  <si>
    <t>（控え）</t>
  </si>
  <si>
    <t>平成17年6月賞与</t>
  </si>
  <si>
    <t>B</t>
  </si>
  <si>
    <t>基本給社員</t>
  </si>
  <si>
    <t>あ</t>
  </si>
  <si>
    <t>い</t>
  </si>
  <si>
    <t>正社員名</t>
  </si>
  <si>
    <t>支給総額</t>
  </si>
  <si>
    <t>※ここから下は支給明細書です。印刷し切り取ってお使いください</t>
  </si>
  <si>
    <t>給料支払明細書</t>
  </si>
  <si>
    <t>う</t>
  </si>
  <si>
    <t>支　　給　　額</t>
  </si>
  <si>
    <t>控　　除　　額</t>
  </si>
  <si>
    <t>差引支給額</t>
  </si>
  <si>
    <t>支　給　金　額</t>
  </si>
  <si>
    <t>控　除　金　額</t>
  </si>
  <si>
    <t>合　計</t>
  </si>
  <si>
    <t>時給計算書初期記入とメモ</t>
  </si>
  <si>
    <t xml:space="preserve">規定時間用Ｆｒｅe ＫvnC2 </t>
  </si>
  <si>
    <t>締切日</t>
  </si>
  <si>
    <t>西暦</t>
  </si>
  <si>
    <t>年</t>
  </si>
  <si>
    <t>月分給料</t>
  </si>
  <si>
    <t>会社名</t>
  </si>
  <si>
    <t>土</t>
  </si>
  <si>
    <t>曜日･休日指定</t>
  </si>
  <si>
    <t>日</t>
  </si>
  <si>
    <t>規定時間</t>
  </si>
  <si>
    <t>源泉徴収表他</t>
  </si>
  <si>
    <t>月</t>
  </si>
  <si>
    <t>曜日</t>
  </si>
  <si>
    <t>休日</t>
  </si>
  <si>
    <t>Q</t>
  </si>
  <si>
    <t>必須</t>
  </si>
  <si>
    <t>祭日</t>
  </si>
  <si>
    <r>
      <t>雇用保険の</t>
    </r>
    <r>
      <rPr>
        <sz val="11"/>
        <rFont val="HG丸ｺﾞｼｯｸM-PRO"/>
        <family val="3"/>
        <charset val="128"/>
      </rPr>
      <t>（A）</t>
    </r>
    <r>
      <rPr>
        <sz val="8"/>
        <rFont val="HG丸ｺﾞｼｯｸM-PRO"/>
        <family val="3"/>
        <charset val="128"/>
      </rPr>
      <t>控除率</t>
    </r>
  </si>
  <si>
    <t>雇用保険解説</t>
  </si>
  <si>
    <r>
      <t>雇用保険の</t>
    </r>
    <r>
      <rPr>
        <sz val="11"/>
        <rFont val="HG丸ｺﾞｼｯｸM-PRO"/>
        <family val="3"/>
        <charset val="128"/>
      </rPr>
      <t>（B）</t>
    </r>
    <r>
      <rPr>
        <sz val="8"/>
        <rFont val="HG丸ｺﾞｼｯｸM-PRO"/>
        <family val="3"/>
        <charset val="128"/>
      </rPr>
      <t>控除率</t>
    </r>
  </si>
  <si>
    <t>時給社員名</t>
  </si>
  <si>
    <t>生年月日</t>
  </si>
  <si>
    <t>年齢</t>
  </si>
  <si>
    <t>雇保</t>
  </si>
  <si>
    <t>所得</t>
  </si>
  <si>
    <t>扶養</t>
  </si>
  <si>
    <t>振込</t>
  </si>
  <si>
    <t>時　給</t>
  </si>
  <si>
    <t>残業給</t>
  </si>
  <si>
    <t>休日給</t>
  </si>
  <si>
    <t>休日残業</t>
  </si>
  <si>
    <t>入社年月日</t>
  </si>
  <si>
    <t>勤続年月</t>
  </si>
  <si>
    <t>連絡先</t>
  </si>
  <si>
    <t>住　　所</t>
  </si>
  <si>
    <t>※正社員名</t>
  </si>
  <si>
    <t>給　　料</t>
  </si>
  <si>
    <t>ｱ</t>
  </si>
  <si>
    <t>☆</t>
  </si>
  <si>
    <t>ｲ</t>
  </si>
  <si>
    <t>★このシートは出勤時間に関係なく</t>
  </si>
  <si>
    <t>　残業時給で計算するシートです</t>
  </si>
  <si>
    <t>火</t>
  </si>
  <si>
    <t>水</t>
  </si>
  <si>
    <t>木</t>
  </si>
  <si>
    <t>金</t>
  </si>
  <si>
    <t>甲</t>
  </si>
  <si>
    <t>乙</t>
  </si>
  <si>
    <r>
      <t xml:space="preserve">月分    </t>
    </r>
    <r>
      <rPr>
        <sz val="20"/>
        <rFont val="HG丸ｺﾞｼｯｸM-PRO"/>
        <family val="3"/>
        <charset val="128"/>
      </rPr>
      <t>時給社員給料･集計表</t>
    </r>
  </si>
  <si>
    <t>※Topに戻る</t>
  </si>
  <si>
    <t>科目　　　　名前</t>
  </si>
  <si>
    <t>出勤日数</t>
  </si>
  <si>
    <t>勤務時間</t>
  </si>
  <si>
    <r>
      <t>残</t>
    </r>
    <r>
      <rPr>
        <sz val="10"/>
        <rFont val="HG丸ｺﾞｼｯｸM-PRO"/>
        <family val="3"/>
        <charset val="128"/>
      </rPr>
      <t>業時間</t>
    </r>
  </si>
  <si>
    <t>休祭日勤務時間</t>
  </si>
  <si>
    <t>休祭日勤務残業</t>
  </si>
  <si>
    <t>支　給　額</t>
  </si>
  <si>
    <t>平日時給</t>
  </si>
  <si>
    <t>平日残業</t>
  </si>
  <si>
    <t>休祭日時給</t>
  </si>
  <si>
    <t>休祭日残業</t>
  </si>
  <si>
    <t>家族手当</t>
  </si>
  <si>
    <t>皆勤手当</t>
  </si>
  <si>
    <t>報奨金</t>
  </si>
  <si>
    <t>小　計</t>
  </si>
  <si>
    <t>交通費</t>
  </si>
  <si>
    <t>控　除　額</t>
  </si>
  <si>
    <t>支給金額ー保険･年金</t>
  </si>
  <si>
    <t>扶養家族人数</t>
  </si>
  <si>
    <t>給料支払金種別表</t>
  </si>
  <si>
    <t>金  　　 種</t>
  </si>
  <si>
    <t>枚　　数</t>
  </si>
  <si>
    <t>両替金額　</t>
  </si>
  <si>
    <t>社員・時給社員合算してあります</t>
  </si>
  <si>
    <t>時間給</t>
  </si>
  <si>
    <r>
      <t xml:space="preserve"> </t>
    </r>
    <r>
      <rPr>
        <sz val="14"/>
        <rFont val="HG丸ｺﾞｼｯｸM-PRO"/>
        <family val="3"/>
        <charset val="128"/>
      </rPr>
      <t xml:space="preserve">月分　  </t>
    </r>
    <r>
      <rPr>
        <sz val="20"/>
        <rFont val="HG丸ｺﾞｼｯｸM-PRO"/>
        <family val="3"/>
        <charset val="128"/>
      </rPr>
      <t>社員給料･集計表</t>
    </r>
  </si>
  <si>
    <t>給   料</t>
  </si>
  <si>
    <t>支給金額ー保険年金</t>
  </si>
  <si>
    <t>住民税</t>
  </si>
  <si>
    <t>現金支払金種別表　　金　額</t>
  </si>
  <si>
    <t>預かり金</t>
  </si>
  <si>
    <t>支給額</t>
  </si>
  <si>
    <t>控除額</t>
  </si>
  <si>
    <t>支払総金額</t>
  </si>
  <si>
    <t>氏　　名</t>
  </si>
  <si>
    <t>口座NO</t>
  </si>
  <si>
    <t>金　　額</t>
  </si>
  <si>
    <t>合　　計</t>
  </si>
  <si>
    <t xml:space="preserve">     説明ほか</t>
  </si>
  <si>
    <r>
      <t>休祭日割</t>
    </r>
    <r>
      <rPr>
        <sz val="9"/>
        <rFont val="ＭＳ Ｐゴシック"/>
        <family val="3"/>
        <charset val="128"/>
      </rPr>
      <t>増</t>
    </r>
    <r>
      <rPr>
        <sz val="9"/>
        <rFont val="HG丸ｺﾞｼｯｸM-PRO"/>
        <family val="3"/>
        <charset val="128"/>
      </rPr>
      <t>時給</t>
    </r>
  </si>
  <si>
    <t xml:space="preserve">  Start</t>
  </si>
  <si>
    <r>
      <t>残</t>
    </r>
    <r>
      <rPr>
        <sz val="9"/>
        <rFont val="HG丸ｺﾞｼｯｸM-PRO"/>
        <family val="3"/>
        <charset val="128"/>
      </rPr>
      <t>業給</t>
    </r>
  </si>
  <si>
    <r>
      <t>休祭日</t>
    </r>
    <r>
      <rPr>
        <sz val="9"/>
        <rFont val="ＭＳ Ｐゴシック"/>
        <family val="3"/>
        <charset val="128"/>
      </rPr>
      <t>残</t>
    </r>
    <r>
      <rPr>
        <sz val="9"/>
        <rFont val="HG丸ｺﾞｼｯｸM-PRO"/>
        <family val="3"/>
        <charset val="128"/>
      </rPr>
      <t>業割</t>
    </r>
    <r>
      <rPr>
        <sz val="9"/>
        <rFont val="ＭＳ Ｐゴシック"/>
        <family val="3"/>
        <charset val="128"/>
      </rPr>
      <t>増</t>
    </r>
    <r>
      <rPr>
        <sz val="9"/>
        <rFont val="HG丸ｺﾞｼｯｸM-PRO"/>
        <family val="3"/>
        <charset val="128"/>
      </rPr>
      <t>時給</t>
    </r>
  </si>
  <si>
    <t xml:space="preserve">    集計元帳</t>
  </si>
  <si>
    <t>割増</t>
  </si>
  <si>
    <t>出社時間</t>
  </si>
  <si>
    <t>休憩時間</t>
  </si>
  <si>
    <t>退社時間</t>
  </si>
  <si>
    <r>
      <t>残</t>
    </r>
    <r>
      <rPr>
        <sz val="9"/>
        <rFont val="HG丸ｺﾞｼｯｸM-PRO"/>
        <family val="3"/>
        <charset val="128"/>
      </rPr>
      <t>業時間</t>
    </r>
  </si>
  <si>
    <t>平日給</t>
  </si>
  <si>
    <r>
      <t>平日</t>
    </r>
    <r>
      <rPr>
        <sz val="9"/>
        <rFont val="ＭＳ Ｐゴシック"/>
        <family val="3"/>
        <charset val="128"/>
      </rPr>
      <t>残</t>
    </r>
    <r>
      <rPr>
        <sz val="9"/>
        <rFont val="HG丸ｺﾞｼｯｸM-PRO"/>
        <family val="3"/>
        <charset val="128"/>
      </rPr>
      <t>業給</t>
    </r>
  </si>
  <si>
    <t>休祭日給</t>
  </si>
  <si>
    <r>
      <t>休祭</t>
    </r>
    <r>
      <rPr>
        <sz val="9"/>
        <rFont val="ＭＳ Ｐゴシック"/>
        <family val="3"/>
        <charset val="128"/>
      </rPr>
      <t>残</t>
    </r>
    <r>
      <rPr>
        <sz val="9"/>
        <rFont val="HG丸ｺﾞｼｯｸM-PRO"/>
        <family val="3"/>
        <charset val="128"/>
      </rPr>
      <t>業給</t>
    </r>
  </si>
  <si>
    <t>　　出勤日数</t>
  </si>
  <si>
    <t>平成２５年1月以降版</t>
    <phoneticPr fontId="105"/>
  </si>
  <si>
    <t>これ以上は計算できません</t>
    <rPh sb="2" eb="4">
      <t>イジョウ</t>
    </rPh>
    <rPh sb="5" eb="7">
      <t>ケイサン</t>
    </rPh>
    <phoneticPr fontId="105"/>
  </si>
  <si>
    <t>給与所得の源泉徴収税額表（平成２５年1月以降分）</t>
    <phoneticPr fontId="105"/>
  </si>
  <si>
    <t>　出社から規定時間（たとえば8時間）を超えたとき</t>
    <phoneticPr fontId="105"/>
  </si>
</sst>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5" formatCode="&quot;¥&quot;#,##0;&quot;¥&quot;\-#,##0"/>
    <numFmt numFmtId="6" formatCode="&quot;¥&quot;#,##0;[Red]&quot;¥&quot;\-#,##0"/>
    <numFmt numFmtId="176" formatCode="#,###\ "/>
    <numFmt numFmtId="177" formatCode="#,##0_ "/>
    <numFmt numFmtId="178" formatCode="0_);[Red]\(0\)"/>
    <numFmt numFmtId="179" formatCode="[h]:mm"/>
    <numFmt numFmtId="180" formatCode="#,###&quot;円&quot;\ "/>
    <numFmt numFmtId="181" formatCode=";;;"/>
    <numFmt numFmtId="182" formatCode="#,###&quot;&quot;\ "/>
    <numFmt numFmtId="183" formatCode="###\ &quot;円&quot;"/>
    <numFmt numFmtId="184" formatCode="###\ &quot;日&quot;"/>
    <numFmt numFmtId="185" formatCode="#,###&quot;月分&quot;\ "/>
    <numFmt numFmtId="186" formatCode="###&quot;人&quot;"/>
    <numFmt numFmtId="187" formatCode="#,###&quot;（月末）&quot;"/>
    <numFmt numFmtId="188" formatCode="[$-411]ge\.m\.d;@"/>
    <numFmt numFmtId="189" formatCode="#,##0.00_ "/>
    <numFmt numFmtId="190" formatCode="@&quot;㎞&quot;\ "/>
    <numFmt numFmtId="191" formatCode="#,##0_);[Red]\(#,##0\)"/>
    <numFmt numFmtId="192" formatCode="0.00_);[Red]\(0.00\)"/>
    <numFmt numFmtId="193" formatCode="h:mm;@"/>
    <numFmt numFmtId="194" formatCode="#,###"/>
    <numFmt numFmtId="195" formatCode="yyyy/m/d;@"/>
    <numFmt numFmtId="196" formatCode="@&quot;殿&quot;"/>
    <numFmt numFmtId="197" formatCode="[$-411]ggge&quot;年&quot;m&quot;月&quot;d&quot;日&quot;;@"/>
    <numFmt numFmtId="198" formatCode="0_ "/>
    <numFmt numFmtId="199" formatCode="0.00000_);\(0.00000\)"/>
  </numFmts>
  <fonts count="108">
    <font>
      <sz val="11"/>
      <name val="ＭＳ Ｐゴシック"/>
      <family val="3"/>
      <charset val="128"/>
    </font>
    <font>
      <sz val="10"/>
      <name val="HG丸ｺﾞｼｯｸM-PRO"/>
      <family val="3"/>
      <charset val="128"/>
    </font>
    <font>
      <sz val="12"/>
      <name val="HG丸ｺﾞｼｯｸM-PRO"/>
      <family val="3"/>
      <charset val="128"/>
    </font>
    <font>
      <sz val="10"/>
      <name val="ＭＳ Ｐゴシック"/>
      <family val="3"/>
      <charset val="128"/>
    </font>
    <font>
      <sz val="11"/>
      <name val="HG丸ｺﾞｼｯｸM-PRO"/>
      <family val="3"/>
      <charset val="128"/>
    </font>
    <font>
      <b/>
      <sz val="11"/>
      <name val="HG丸ｺﾞｼｯｸM-PRO"/>
      <family val="3"/>
      <charset val="128"/>
    </font>
    <font>
      <sz val="11"/>
      <color indexed="10"/>
      <name val="ＭＳ Ｐゴシック"/>
      <family val="3"/>
      <charset val="128"/>
    </font>
    <font>
      <sz val="11"/>
      <color indexed="10"/>
      <name val="HG丸ｺﾞｼｯｸM-PRO"/>
      <family val="3"/>
      <charset val="128"/>
    </font>
    <font>
      <sz val="12"/>
      <name val="ＭＳ Ｐゴシック"/>
      <family val="3"/>
      <charset val="128"/>
    </font>
    <font>
      <sz val="8"/>
      <name val="HG丸ｺﾞｼｯｸM-PRO"/>
      <family val="3"/>
      <charset val="128"/>
    </font>
    <font>
      <sz val="20"/>
      <name val="HG丸ｺﾞｼｯｸM-PRO"/>
      <family val="3"/>
      <charset val="128"/>
    </font>
    <font>
      <sz val="14"/>
      <name val="HG丸ｺﾞｼｯｸM-PRO"/>
      <family val="3"/>
      <charset val="128"/>
    </font>
    <font>
      <sz val="9"/>
      <name val="ＭＳ Ｐゴシック"/>
      <family val="3"/>
      <charset val="128"/>
    </font>
    <font>
      <sz val="9"/>
      <name val="HG丸ｺﾞｼｯｸM-PRO"/>
      <family val="3"/>
      <charset val="128"/>
    </font>
    <font>
      <sz val="11"/>
      <color indexed="8"/>
      <name val="ＭＳ Ｐゴシック"/>
      <family val="3"/>
      <charset val="128"/>
    </font>
    <font>
      <sz val="11"/>
      <color indexed="9"/>
      <name val="ＭＳ Ｐゴシック"/>
      <family val="3"/>
      <charset val="128"/>
    </font>
    <font>
      <b/>
      <sz val="18"/>
      <color indexed="62"/>
      <name val="ＭＳ Ｐゴシック"/>
      <family val="3"/>
      <charset val="128"/>
    </font>
    <font>
      <b/>
      <sz val="11"/>
      <color indexed="9"/>
      <name val="ＭＳ Ｐゴシック"/>
      <family val="3"/>
      <charset val="128"/>
    </font>
    <font>
      <sz val="11"/>
      <color indexed="60"/>
      <name val="ＭＳ Ｐゴシック"/>
      <family val="3"/>
      <charset val="128"/>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HGS創英角ﾎﾟｯﾌﾟ体"/>
      <family val="3"/>
      <charset val="128"/>
    </font>
    <font>
      <sz val="8"/>
      <color indexed="10"/>
      <name val="HG丸ｺﾞｼｯｸM-PRO"/>
      <family val="3"/>
      <charset val="128"/>
    </font>
    <font>
      <sz val="11"/>
      <name val="HGSｺﾞｼｯｸM"/>
      <family val="3"/>
      <charset val="128"/>
    </font>
    <font>
      <sz val="12"/>
      <name val="HGSｺﾞｼｯｸM"/>
      <family val="3"/>
      <charset val="128"/>
    </font>
    <font>
      <sz val="10"/>
      <name val="HGSｺﾞｼｯｸM"/>
      <family val="3"/>
      <charset val="128"/>
    </font>
    <font>
      <sz val="8"/>
      <name val="HGSｺﾞｼｯｸM"/>
      <family val="3"/>
      <charset val="128"/>
    </font>
    <font>
      <sz val="10"/>
      <color indexed="10"/>
      <name val="ＭＳ Ｐゴシック"/>
      <family val="3"/>
      <charset val="128"/>
    </font>
    <font>
      <sz val="16"/>
      <name val="HG丸ｺﾞｼｯｸM-PRO"/>
      <family val="3"/>
      <charset val="128"/>
    </font>
    <font>
      <sz val="10"/>
      <color indexed="9"/>
      <name val="HG丸ｺﾞｼｯｸM-PRO"/>
      <family val="3"/>
      <charset val="128"/>
    </font>
    <font>
      <sz val="9"/>
      <color indexed="10"/>
      <name val="ＭＳ Ｐゴシック"/>
      <family val="3"/>
      <charset val="128"/>
    </font>
    <font>
      <sz val="11"/>
      <color indexed="61"/>
      <name val="ＭＳ Ｐゴシック"/>
      <family val="3"/>
      <charset val="128"/>
    </font>
    <font>
      <sz val="9"/>
      <name val="HG正楷書体-PRO"/>
      <family val="4"/>
      <charset val="128"/>
    </font>
    <font>
      <sz val="10"/>
      <color indexed="8"/>
      <name val="HG丸ｺﾞｼｯｸM-PRO"/>
      <family val="3"/>
      <charset val="128"/>
    </font>
    <font>
      <sz val="14"/>
      <name val="ＭＳ Ｐゴシック"/>
      <family val="3"/>
      <charset val="128"/>
    </font>
    <font>
      <sz val="18"/>
      <name val="HG丸ｺﾞｼｯｸM-PRO"/>
      <family val="3"/>
      <charset val="128"/>
    </font>
    <font>
      <sz val="8"/>
      <name val="ＭＳ Ｐゴシック"/>
      <family val="3"/>
      <charset val="128"/>
    </font>
    <font>
      <sz val="8"/>
      <color indexed="57"/>
      <name val="HG丸ｺﾞｼｯｸM-PRO"/>
      <family val="3"/>
      <charset val="128"/>
    </font>
    <font>
      <sz val="8"/>
      <color indexed="12"/>
      <name val="ＭＳ Ｐゴシック"/>
      <family val="3"/>
      <charset val="128"/>
    </font>
    <font>
      <sz val="8"/>
      <color indexed="8"/>
      <name val="HGSｺﾞｼｯｸM"/>
      <family val="3"/>
      <charset val="128"/>
    </font>
    <font>
      <u/>
      <sz val="8"/>
      <color indexed="12"/>
      <name val="ＭＳ Ｐゴシック"/>
      <family val="3"/>
      <charset val="128"/>
    </font>
    <font>
      <u/>
      <sz val="11"/>
      <color indexed="53"/>
      <name val="ＭＳ Ｐゴシック"/>
      <family val="3"/>
      <charset val="128"/>
    </font>
    <font>
      <u/>
      <sz val="8"/>
      <color indexed="57"/>
      <name val="ＭＳ Ｐゴシック"/>
      <family val="3"/>
      <charset val="128"/>
    </font>
    <font>
      <sz val="12"/>
      <color indexed="8"/>
      <name val="ＭＳ Ｐゴシック"/>
      <family val="3"/>
      <charset val="128"/>
    </font>
    <font>
      <sz val="9"/>
      <name val="ＭＳ 明朝"/>
      <family val="1"/>
      <charset val="128"/>
    </font>
    <font>
      <sz val="10"/>
      <name val="ＭＳ 明朝"/>
      <family val="1"/>
      <charset val="128"/>
    </font>
    <font>
      <sz val="9"/>
      <name val="HGSｺﾞｼｯｸM"/>
      <family val="3"/>
      <charset val="128"/>
    </font>
    <font>
      <b/>
      <u/>
      <sz val="12"/>
      <color indexed="12"/>
      <name val="ＭＳ Ｐゴシック"/>
      <family val="3"/>
      <charset val="128"/>
    </font>
    <font>
      <u/>
      <sz val="9"/>
      <color indexed="10"/>
      <name val="ＭＳ Ｐゴシック"/>
      <family val="3"/>
      <charset val="128"/>
    </font>
    <font>
      <sz val="9"/>
      <color indexed="8"/>
      <name val="HG丸ｺﾞｼｯｸM-PRO"/>
      <family val="3"/>
      <charset val="128"/>
    </font>
    <font>
      <sz val="8"/>
      <color indexed="8"/>
      <name val="HG丸ｺﾞｼｯｸM-PRO"/>
      <family val="3"/>
      <charset val="128"/>
    </font>
    <font>
      <sz val="11"/>
      <color indexed="8"/>
      <name val="HG丸ｺﾞｼｯｸM-PRO"/>
      <family val="3"/>
      <charset val="128"/>
    </font>
    <font>
      <sz val="10"/>
      <color indexed="10"/>
      <name val="HG丸ｺﾞｼｯｸM-PRO"/>
      <family val="3"/>
      <charset val="128"/>
    </font>
    <font>
      <sz val="8"/>
      <name val="HGPｺﾞｼｯｸM"/>
      <family val="3"/>
      <charset val="128"/>
    </font>
    <font>
      <b/>
      <sz val="12"/>
      <name val="HG丸ｺﾞｼｯｸM-PRO"/>
      <family val="3"/>
      <charset val="128"/>
    </font>
    <font>
      <sz val="12"/>
      <name val="HG正楷書体-PRO"/>
      <family val="4"/>
      <charset val="128"/>
    </font>
    <font>
      <sz val="11"/>
      <name val="HG正楷書体-PRO"/>
      <family val="4"/>
      <charset val="128"/>
    </font>
    <font>
      <sz val="13"/>
      <name val="HG丸ｺﾞｼｯｸM-PRO"/>
      <family val="3"/>
      <charset val="128"/>
    </font>
    <font>
      <b/>
      <sz val="11"/>
      <name val="ＭＳ Ｐゴシック"/>
      <family val="3"/>
      <charset val="128"/>
    </font>
    <font>
      <sz val="11"/>
      <color indexed="9"/>
      <name val="HGSｺﾞｼｯｸM"/>
      <family val="3"/>
      <charset val="128"/>
    </font>
    <font>
      <sz val="12"/>
      <color indexed="9"/>
      <name val="HGSｺﾞｼｯｸM"/>
      <family val="3"/>
      <charset val="128"/>
    </font>
    <font>
      <b/>
      <sz val="13.5"/>
      <name val="ＭＳ Ｐゴシック"/>
      <family val="3"/>
      <charset val="128"/>
    </font>
    <font>
      <u/>
      <sz val="11"/>
      <color indexed="9"/>
      <name val="ＭＳ Ｐゴシック"/>
      <family val="3"/>
      <charset val="128"/>
    </font>
    <font>
      <u/>
      <sz val="10"/>
      <color indexed="12"/>
      <name val="ＭＳ Ｐゴシック"/>
      <family val="3"/>
      <charset val="128"/>
    </font>
    <font>
      <b/>
      <sz val="12"/>
      <name val="ＭＳ Ｐゴシック"/>
      <family val="3"/>
      <charset val="128"/>
    </font>
    <font>
      <b/>
      <sz val="14"/>
      <name val="HG丸ｺﾞｼｯｸM-PRO"/>
      <family val="3"/>
      <charset val="128"/>
    </font>
    <font>
      <b/>
      <sz val="16"/>
      <name val="ＭＳ Ｐゴシック"/>
      <family val="3"/>
      <charset val="128"/>
    </font>
    <font>
      <u/>
      <sz val="9"/>
      <color indexed="10"/>
      <name val="HG丸ｺﾞｼｯｸM-PRO"/>
      <family val="3"/>
      <charset val="128"/>
    </font>
    <font>
      <u/>
      <sz val="8"/>
      <color indexed="10"/>
      <name val="HG丸ｺﾞｼｯｸM-PRO"/>
      <family val="3"/>
      <charset val="128"/>
    </font>
    <font>
      <b/>
      <sz val="16"/>
      <color indexed="57"/>
      <name val="HG丸ｺﾞｼｯｸM-PRO"/>
      <family val="3"/>
      <charset val="128"/>
    </font>
    <font>
      <b/>
      <sz val="11"/>
      <color indexed="10"/>
      <name val="ＭＳ Ｐゴシック"/>
      <family val="3"/>
      <charset val="128"/>
    </font>
    <font>
      <b/>
      <sz val="12"/>
      <name val="HGSｺﾞｼｯｸM"/>
      <family val="3"/>
      <charset val="128"/>
    </font>
    <font>
      <sz val="11"/>
      <name val="HGP創英角ﾎﾟｯﾌﾟ体"/>
      <family val="3"/>
      <charset val="128"/>
    </font>
    <font>
      <sz val="16"/>
      <name val="HGP創英角ﾎﾟｯﾌﾟ体"/>
      <family val="3"/>
      <charset val="128"/>
    </font>
    <font>
      <sz val="12"/>
      <color indexed="9"/>
      <name val="HG丸ｺﾞｼｯｸM-PRO"/>
      <family val="3"/>
      <charset val="128"/>
    </font>
    <font>
      <sz val="11"/>
      <name val="ＭＳ 明朝"/>
      <family val="1"/>
      <charset val="128"/>
    </font>
    <font>
      <sz val="12"/>
      <color indexed="8"/>
      <name val="HG丸ｺﾞｼｯｸM-PRO"/>
      <family val="3"/>
      <charset val="128"/>
    </font>
    <font>
      <sz val="14"/>
      <name val="HG正楷書体-PRO"/>
      <family val="4"/>
      <charset val="128"/>
    </font>
    <font>
      <sz val="12"/>
      <name val="HGｺﾞｼｯｸM"/>
      <family val="3"/>
      <charset val="128"/>
    </font>
    <font>
      <b/>
      <sz val="10"/>
      <color indexed="10"/>
      <name val="HG丸ｺﾞｼｯｸM-PRO"/>
      <family val="3"/>
      <charset val="128"/>
    </font>
    <font>
      <b/>
      <sz val="12"/>
      <color indexed="10"/>
      <name val="HG丸ｺﾞｼｯｸM-PRO"/>
      <family val="3"/>
      <charset val="128"/>
    </font>
    <font>
      <b/>
      <sz val="11"/>
      <color indexed="10"/>
      <name val="HG丸ｺﾞｼｯｸM-PRO"/>
      <family val="3"/>
      <charset val="128"/>
    </font>
    <font>
      <u/>
      <sz val="13"/>
      <color indexed="12"/>
      <name val="HG丸ｺﾞｼｯｸM-PRO"/>
      <family val="3"/>
      <charset val="128"/>
    </font>
    <font>
      <sz val="14"/>
      <color indexed="10"/>
      <name val="ＭＳ Ｐゴシック"/>
      <family val="3"/>
      <charset val="128"/>
    </font>
    <font>
      <sz val="12"/>
      <color indexed="10"/>
      <name val="ＭＳ Ｐゴシック"/>
      <family val="3"/>
      <charset val="128"/>
    </font>
    <font>
      <sz val="13"/>
      <name val="HG正楷書体-PRO"/>
      <family val="4"/>
      <charset val="128"/>
    </font>
    <font>
      <sz val="11"/>
      <color indexed="10"/>
      <name val="ＭＳ 明朝"/>
      <family val="1"/>
      <charset val="128"/>
    </font>
    <font>
      <b/>
      <sz val="14"/>
      <name val="ＭＳ Ｐゴシック"/>
      <family val="3"/>
      <charset val="128"/>
    </font>
    <font>
      <u/>
      <sz val="10"/>
      <color indexed="12"/>
      <name val="HG丸ｺﾞｼｯｸM-PRO"/>
      <family val="3"/>
      <charset val="128"/>
    </font>
    <font>
      <sz val="16"/>
      <name val="ＭＳ Ｐゴシック"/>
      <family val="3"/>
      <charset val="128"/>
    </font>
    <font>
      <sz val="12"/>
      <name val="HG創英角ﾎﾟｯﾌﾟ体"/>
      <family val="3"/>
      <charset val="128"/>
    </font>
    <font>
      <sz val="9"/>
      <color indexed="12"/>
      <name val="HG丸ｺﾞｼｯｸM-PRO"/>
      <family val="3"/>
      <charset val="128"/>
    </font>
    <font>
      <sz val="10"/>
      <name val="HG創英角ﾎﾟｯﾌﾟ体"/>
      <family val="3"/>
      <charset val="128"/>
    </font>
    <font>
      <sz val="9"/>
      <name val="ＭＳ Ｐゴシック"/>
      <family val="3"/>
      <charset val="134"/>
    </font>
    <font>
      <sz val="11"/>
      <name val="ＭＳ Ｐゴシック"/>
      <family val="3"/>
      <charset val="128"/>
    </font>
    <font>
      <sz val="6"/>
      <name val="ＭＳ Ｐゴシック"/>
      <family val="3"/>
      <charset val="128"/>
    </font>
    <font>
      <b/>
      <sz val="10"/>
      <color theme="1"/>
      <name val="ＭＳ Ｐゴシック"/>
      <family val="3"/>
      <charset val="128"/>
    </font>
    <font>
      <sz val="10"/>
      <color theme="1"/>
      <name val="ＭＳ Ｐゴシック"/>
      <family val="3"/>
      <charset val="128"/>
    </font>
  </fonts>
  <fills count="32">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44"/>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0"/>
        <bgColor indexed="64"/>
      </patternFill>
    </fill>
    <fill>
      <patternFill patternType="solid">
        <fgColor indexed="61"/>
        <bgColor indexed="64"/>
      </patternFill>
    </fill>
    <fill>
      <patternFill patternType="solid">
        <fgColor indexed="49"/>
        <bgColor indexed="64"/>
      </patternFill>
    </fill>
    <fill>
      <patternFill patternType="solid">
        <fgColor indexed="50"/>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55"/>
        <bgColor indexed="64"/>
      </patternFill>
    </fill>
    <fill>
      <patternFill patternType="solid">
        <fgColor indexed="26"/>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43"/>
        <bgColor indexed="64"/>
      </patternFill>
    </fill>
    <fill>
      <patternFill patternType="solid">
        <fgColor indexed="13"/>
        <bgColor indexed="64"/>
      </patternFill>
    </fill>
    <fill>
      <patternFill patternType="solid">
        <fgColor indexed="41"/>
        <bgColor indexed="64"/>
      </patternFill>
    </fill>
    <fill>
      <patternFill patternType="solid">
        <fgColor indexed="51"/>
        <bgColor indexed="64"/>
      </patternFill>
    </fill>
    <fill>
      <patternFill patternType="solid">
        <fgColor indexed="11"/>
        <bgColor indexed="64"/>
      </patternFill>
    </fill>
    <fill>
      <patternFill patternType="solid">
        <fgColor indexed="48"/>
        <bgColor indexed="64"/>
      </patternFill>
    </fill>
    <fill>
      <patternFill patternType="solid">
        <fgColor indexed="15"/>
        <bgColor indexed="64"/>
      </patternFill>
    </fill>
    <fill>
      <patternFill patternType="solid">
        <fgColor indexed="14"/>
        <bgColor indexed="64"/>
      </patternFill>
    </fill>
    <fill>
      <patternFill patternType="solid">
        <fgColor theme="0" tint="-4.9989318521683403E-2"/>
        <bgColor indexed="64"/>
      </patternFill>
    </fill>
    <fill>
      <patternFill patternType="solid">
        <fgColor theme="0"/>
        <bgColor indexed="64"/>
      </patternFill>
    </fill>
    <fill>
      <patternFill patternType="solid">
        <fgColor theme="7" tint="0.59999389629810485"/>
        <bgColor indexed="64"/>
      </patternFill>
    </fill>
  </fills>
  <borders count="13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style="thin">
        <color indexed="49"/>
      </top>
      <bottom style="double">
        <color indexed="49"/>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diagonalUp="1">
      <left style="hair">
        <color indexed="64"/>
      </left>
      <right style="hair">
        <color indexed="64"/>
      </right>
      <top/>
      <bottom style="hair">
        <color indexed="64"/>
      </bottom>
      <diagonal style="hair">
        <color indexed="64"/>
      </diagonal>
    </border>
    <border>
      <left style="thin">
        <color indexed="64"/>
      </left>
      <right style="thin">
        <color indexed="64"/>
      </right>
      <top/>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hair">
        <color indexed="64"/>
      </right>
      <top style="medium">
        <color indexed="64"/>
      </top>
      <bottom style="medium">
        <color indexed="64"/>
      </bottom>
      <diagonal/>
    </border>
    <border>
      <left style="thin">
        <color indexed="64"/>
      </left>
      <right style="hair">
        <color indexed="64"/>
      </right>
      <top style="hair">
        <color indexed="64"/>
      </top>
      <bottom style="hair">
        <color indexed="64"/>
      </bottom>
      <diagonal/>
    </border>
    <border>
      <left style="thin">
        <color indexed="64"/>
      </left>
      <right/>
      <top/>
      <bottom/>
      <diagonal/>
    </border>
    <border>
      <left/>
      <right/>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top style="hair">
        <color indexed="64"/>
      </top>
      <bottom style="hair">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style="medium">
        <color indexed="64"/>
      </left>
      <right style="thin">
        <color indexed="64"/>
      </right>
      <top/>
      <bottom style="thin">
        <color indexed="64"/>
      </bottom>
      <diagonal/>
    </border>
    <border>
      <left style="hair">
        <color indexed="64"/>
      </left>
      <right style="hair">
        <color indexed="64"/>
      </right>
      <top/>
      <bottom/>
      <diagonal/>
    </border>
    <border>
      <left style="hair">
        <color indexed="64"/>
      </left>
      <right style="hair">
        <color indexed="64"/>
      </right>
      <top style="thin">
        <color indexed="64"/>
      </top>
      <bottom style="hair">
        <color indexed="64"/>
      </bottom>
      <diagonal/>
    </border>
    <border>
      <left style="medium">
        <color indexed="64"/>
      </left>
      <right/>
      <top style="thin">
        <color indexed="64"/>
      </top>
      <bottom/>
      <diagonal/>
    </border>
    <border>
      <left style="medium">
        <color indexed="64"/>
      </left>
      <right/>
      <top/>
      <bottom/>
      <diagonal/>
    </border>
    <border>
      <left style="hair">
        <color indexed="64"/>
      </left>
      <right/>
      <top/>
      <bottom style="hair">
        <color indexed="64"/>
      </bottom>
      <diagonal/>
    </border>
    <border>
      <left style="medium">
        <color indexed="64"/>
      </left>
      <right style="hair">
        <color indexed="64"/>
      </right>
      <top/>
      <bottom style="hair">
        <color indexed="64"/>
      </bottom>
      <diagonal/>
    </border>
    <border>
      <left/>
      <right/>
      <top style="thin">
        <color indexed="64"/>
      </top>
      <bottom/>
      <diagonal/>
    </border>
    <border>
      <left style="dotted">
        <color indexed="64"/>
      </left>
      <right style="dotted">
        <color indexed="64"/>
      </right>
      <top style="medium">
        <color indexed="64"/>
      </top>
      <bottom style="medium">
        <color indexed="64"/>
      </bottom>
      <diagonal/>
    </border>
    <border>
      <left style="hair">
        <color indexed="64"/>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style="double">
        <color indexed="64"/>
      </right>
      <top style="double">
        <color indexed="64"/>
      </top>
      <bottom style="double">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diagonalUp="1">
      <left style="hair">
        <color indexed="64"/>
      </left>
      <right style="hair">
        <color indexed="64"/>
      </right>
      <top style="hair">
        <color indexed="64"/>
      </top>
      <bottom style="hair">
        <color indexed="64"/>
      </bottom>
      <diagonal style="hair">
        <color indexed="64"/>
      </diagonal>
    </border>
    <border>
      <left style="medium">
        <color indexed="64"/>
      </left>
      <right style="thin">
        <color indexed="64"/>
      </right>
      <top style="hair">
        <color indexed="64"/>
      </top>
      <bottom style="hair">
        <color indexed="64"/>
      </bottom>
      <diagonal/>
    </border>
    <border>
      <left/>
      <right style="thin">
        <color indexed="64"/>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style="thin">
        <color indexed="64"/>
      </left>
      <right style="thin">
        <color indexed="64"/>
      </right>
      <top style="thin">
        <color indexed="64"/>
      </top>
      <bottom/>
      <diagonal/>
    </border>
    <border>
      <left/>
      <right style="medium">
        <color indexed="64"/>
      </right>
      <top/>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ck">
        <color indexed="64"/>
      </top>
      <bottom style="thin">
        <color indexed="64"/>
      </bottom>
      <diagonal/>
    </border>
    <border>
      <left style="hair">
        <color indexed="64"/>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medium">
        <color indexed="64"/>
      </left>
      <right style="medium">
        <color indexed="64"/>
      </right>
      <top style="medium">
        <color indexed="64"/>
      </top>
      <bottom/>
      <diagonal/>
    </border>
    <border>
      <left style="thick">
        <color indexed="64"/>
      </left>
      <right style="thin">
        <color indexed="64"/>
      </right>
      <top/>
      <bottom/>
      <diagonal/>
    </border>
    <border>
      <left style="thin">
        <color indexed="64"/>
      </left>
      <right style="thick">
        <color indexed="64"/>
      </right>
      <top/>
      <bottom/>
      <diagonal/>
    </border>
    <border>
      <left style="medium">
        <color indexed="64"/>
      </left>
      <right style="medium">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style="thick">
        <color indexed="64"/>
      </left>
      <right style="thin">
        <color indexed="64"/>
      </right>
      <top style="medium">
        <color indexed="64"/>
      </top>
      <bottom/>
      <diagonal/>
    </border>
    <border>
      <left style="thin">
        <color indexed="64"/>
      </left>
      <right style="thick">
        <color indexed="64"/>
      </right>
      <top style="medium">
        <color indexed="64"/>
      </top>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medium">
        <color indexed="64"/>
      </left>
      <right style="medium">
        <color indexed="64"/>
      </right>
      <top/>
      <bottom style="thick">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double">
        <color indexed="64"/>
      </left>
      <right/>
      <top/>
      <bottom/>
      <diagonal/>
    </border>
    <border>
      <left/>
      <right/>
      <top style="hair">
        <color indexed="64"/>
      </top>
      <bottom/>
      <diagonal/>
    </border>
    <border>
      <left style="double">
        <color indexed="64"/>
      </left>
      <right/>
      <top/>
      <bottom style="thin">
        <color indexed="64"/>
      </bottom>
      <diagonal/>
    </border>
    <border>
      <left/>
      <right style="hair">
        <color indexed="64"/>
      </right>
      <top/>
      <bottom style="hair">
        <color indexed="64"/>
      </bottom>
      <diagonal/>
    </border>
    <border>
      <left/>
      <right style="hair">
        <color indexed="64"/>
      </right>
      <top style="hair">
        <color indexed="64"/>
      </top>
      <bottom/>
      <diagonal/>
    </border>
    <border>
      <left style="thin">
        <color indexed="64"/>
      </left>
      <right style="hair">
        <color indexed="64"/>
      </right>
      <top style="thin">
        <color indexed="64"/>
      </top>
      <bottom/>
      <diagonal/>
    </border>
    <border>
      <left style="thin">
        <color indexed="64"/>
      </left>
      <right style="hair">
        <color indexed="64"/>
      </right>
      <top style="thin">
        <color indexed="64"/>
      </top>
      <bottom style="thin">
        <color indexed="64"/>
      </bottom>
      <diagonal/>
    </border>
    <border>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style="medium">
        <color indexed="64"/>
      </left>
      <right/>
      <top style="thin">
        <color indexed="64"/>
      </top>
      <bottom style="thin">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diagonalDown="1">
      <left style="hair">
        <color indexed="64"/>
      </left>
      <right/>
      <top style="hair">
        <color indexed="64"/>
      </top>
      <bottom style="thin">
        <color indexed="64"/>
      </bottom>
      <diagonal style="hair">
        <color indexed="64"/>
      </diagonal>
    </border>
    <border diagonalDown="1">
      <left/>
      <right style="thin">
        <color indexed="64"/>
      </right>
      <top style="hair">
        <color indexed="64"/>
      </top>
      <bottom style="thin">
        <color indexed="64"/>
      </bottom>
      <diagonal style="hair">
        <color indexed="64"/>
      </diagonal>
    </border>
    <border diagonalDown="1">
      <left style="hair">
        <color indexed="64"/>
      </left>
      <right/>
      <top style="hair">
        <color indexed="64"/>
      </top>
      <bottom style="hair">
        <color indexed="64"/>
      </bottom>
      <diagonal style="hair">
        <color indexed="64"/>
      </diagonal>
    </border>
    <border diagonalDown="1">
      <left/>
      <right style="hair">
        <color indexed="64"/>
      </right>
      <top style="hair">
        <color indexed="64"/>
      </top>
      <bottom style="hair">
        <color indexed="64"/>
      </bottom>
      <diagonal style="hair">
        <color indexed="64"/>
      </diagonal>
    </border>
    <border>
      <left style="hair">
        <color indexed="64"/>
      </left>
      <right style="hair">
        <color indexed="64"/>
      </right>
      <top style="thin">
        <color indexed="64"/>
      </top>
      <bottom/>
      <diagonal/>
    </border>
    <border>
      <left style="hair">
        <color indexed="64"/>
      </left>
      <right/>
      <top/>
      <bottom/>
      <diagonal/>
    </border>
    <border>
      <left style="hair">
        <color indexed="64"/>
      </left>
      <right style="hair">
        <color indexed="64"/>
      </right>
      <top/>
      <bottom style="thin">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right/>
      <top style="thick">
        <color indexed="64"/>
      </top>
      <bottom/>
      <diagonal/>
    </border>
  </borders>
  <cellStyleXfs count="46">
    <xf numFmtId="0" fontId="0" fillId="0" borderId="0"/>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2" borderId="0" applyNumberFormat="0" applyBorder="0" applyAlignment="0" applyProtection="0">
      <alignment vertical="center"/>
    </xf>
    <xf numFmtId="0" fontId="14" fillId="5" borderId="0" applyNumberFormat="0" applyBorder="0" applyAlignment="0" applyProtection="0">
      <alignment vertical="center"/>
    </xf>
    <xf numFmtId="0" fontId="14" fillId="3"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4" borderId="0" applyNumberFormat="0" applyBorder="0" applyAlignment="0" applyProtection="0">
      <alignment vertical="center"/>
    </xf>
    <xf numFmtId="0" fontId="14" fillId="6"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5" fillId="10" borderId="0" applyNumberFormat="0" applyBorder="0" applyAlignment="0" applyProtection="0">
      <alignment vertical="center"/>
    </xf>
    <xf numFmtId="0" fontId="15" fillId="7" borderId="0" applyNumberFormat="0" applyBorder="0" applyAlignment="0" applyProtection="0">
      <alignment vertical="center"/>
    </xf>
    <xf numFmtId="0" fontId="15" fillId="11" borderId="0" applyNumberFormat="0" applyBorder="0" applyAlignment="0" applyProtection="0">
      <alignment vertical="center"/>
    </xf>
    <xf numFmtId="0" fontId="15" fillId="6" borderId="0" applyNumberFormat="0" applyBorder="0" applyAlignment="0" applyProtection="0">
      <alignment vertical="center"/>
    </xf>
    <xf numFmtId="0" fontId="15" fillId="10"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2"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0" borderId="0" applyNumberFormat="0" applyBorder="0" applyAlignment="0" applyProtection="0">
      <alignment vertical="center"/>
    </xf>
    <xf numFmtId="0" fontId="15" fillId="15" borderId="0" applyNumberFormat="0" applyBorder="0" applyAlignment="0" applyProtection="0">
      <alignment vertical="center"/>
    </xf>
    <xf numFmtId="0" fontId="16" fillId="0" borderId="0" applyNumberFormat="0" applyFill="0" applyBorder="0" applyAlignment="0" applyProtection="0">
      <alignment vertical="center"/>
    </xf>
    <xf numFmtId="0" fontId="17" fillId="16" borderId="1" applyNumberFormat="0" applyAlignment="0" applyProtection="0">
      <alignment vertical="center"/>
    </xf>
    <xf numFmtId="0" fontId="18" fillId="9" borderId="0" applyNumberFormat="0" applyBorder="0" applyAlignment="0" applyProtection="0">
      <alignment vertical="center"/>
    </xf>
    <xf numFmtId="9" fontId="104" fillId="0" borderId="0" applyFont="0" applyFill="0" applyBorder="0" applyAlignment="0" applyProtection="0"/>
    <xf numFmtId="0" fontId="19" fillId="0" borderId="0" applyNumberFormat="0" applyFill="0" applyBorder="0" applyAlignment="0" applyProtection="0">
      <alignment vertical="top"/>
      <protection locked="0"/>
    </xf>
    <xf numFmtId="0" fontId="104" fillId="17" borderId="2" applyNumberFormat="0" applyFont="0" applyAlignment="0" applyProtection="0">
      <alignment vertical="center"/>
    </xf>
    <xf numFmtId="0" fontId="20" fillId="0" borderId="3" applyNumberFormat="0" applyFill="0" applyAlignment="0" applyProtection="0">
      <alignment vertical="center"/>
    </xf>
    <xf numFmtId="0" fontId="21" fillId="18" borderId="0" applyNumberFormat="0" applyBorder="0" applyAlignment="0" applyProtection="0">
      <alignment vertical="center"/>
    </xf>
    <xf numFmtId="0" fontId="22" fillId="2" borderId="4" applyNumberFormat="0" applyAlignment="0" applyProtection="0">
      <alignment vertical="center"/>
    </xf>
    <xf numFmtId="0" fontId="6" fillId="0" borderId="0" applyNumberFormat="0" applyFill="0" applyBorder="0" applyAlignment="0" applyProtection="0">
      <alignment vertical="center"/>
    </xf>
    <xf numFmtId="38" fontId="104" fillId="0" borderId="0" applyFont="0" applyFill="0" applyBorder="0" applyAlignment="0" applyProtection="0"/>
    <xf numFmtId="0" fontId="23" fillId="0" borderId="5" applyNumberFormat="0" applyFill="0" applyAlignment="0" applyProtection="0">
      <alignment vertical="center"/>
    </xf>
    <xf numFmtId="0" fontId="24" fillId="0" borderId="6" applyNumberFormat="0" applyFill="0" applyAlignment="0" applyProtection="0">
      <alignment vertical="center"/>
    </xf>
    <xf numFmtId="0" fontId="25" fillId="0" borderId="7" applyNumberFormat="0" applyFill="0" applyAlignment="0" applyProtection="0">
      <alignment vertical="center"/>
    </xf>
    <xf numFmtId="0" fontId="25" fillId="0" borderId="0" applyNumberFormat="0" applyFill="0" applyBorder="0" applyAlignment="0" applyProtection="0">
      <alignment vertical="center"/>
    </xf>
    <xf numFmtId="0" fontId="26" fillId="0" borderId="8" applyNumberFormat="0" applyFill="0" applyAlignment="0" applyProtection="0">
      <alignment vertical="center"/>
    </xf>
    <xf numFmtId="0" fontId="27" fillId="2" borderId="9" applyNumberFormat="0" applyAlignment="0" applyProtection="0">
      <alignment vertical="center"/>
    </xf>
    <xf numFmtId="0" fontId="28" fillId="0" borderId="0" applyNumberFormat="0" applyFill="0" applyBorder="0" applyAlignment="0" applyProtection="0">
      <alignment vertical="center"/>
    </xf>
    <xf numFmtId="6" fontId="104" fillId="0" borderId="0" applyFont="0" applyFill="0" applyBorder="0" applyAlignment="0" applyProtection="0"/>
    <xf numFmtId="0" fontId="29" fillId="9" borderId="4" applyNumberFormat="0" applyAlignment="0" applyProtection="0">
      <alignment vertical="center"/>
    </xf>
    <xf numFmtId="0" fontId="30" fillId="19" borderId="0" applyNumberFormat="0" applyBorder="0" applyAlignment="0" applyProtection="0">
      <alignment vertical="center"/>
    </xf>
  </cellStyleXfs>
  <cellXfs count="781">
    <xf numFmtId="0" fontId="0" fillId="0" borderId="0" xfId="0"/>
    <xf numFmtId="176" fontId="4" fillId="0" borderId="0" xfId="0" applyNumberFormat="1" applyFont="1" applyBorder="1" applyAlignment="1" applyProtection="1">
      <alignment vertical="center"/>
      <protection locked="0"/>
    </xf>
    <xf numFmtId="176" fontId="4" fillId="0" borderId="10" xfId="0" applyNumberFormat="1" applyFont="1" applyBorder="1" applyAlignment="1" applyProtection="1">
      <alignment vertical="center"/>
      <protection locked="0"/>
    </xf>
    <xf numFmtId="176" fontId="4" fillId="0" borderId="0" xfId="0" applyNumberFormat="1" applyFont="1" applyAlignment="1" applyProtection="1">
      <alignment vertical="center"/>
      <protection locked="0"/>
    </xf>
    <xf numFmtId="176" fontId="4" fillId="0" borderId="0" xfId="0" applyNumberFormat="1" applyFont="1" applyProtection="1">
      <protection locked="0"/>
    </xf>
    <xf numFmtId="176" fontId="13" fillId="0" borderId="0" xfId="0" applyNumberFormat="1" applyFont="1" applyAlignment="1" applyProtection="1">
      <alignment vertical="center"/>
      <protection locked="0"/>
    </xf>
    <xf numFmtId="176" fontId="1" fillId="0" borderId="11" xfId="0" applyNumberFormat="1" applyFont="1" applyBorder="1" applyAlignment="1" applyProtection="1">
      <alignment horizontal="right"/>
      <protection locked="0"/>
    </xf>
    <xf numFmtId="176" fontId="1" fillId="0" borderId="0" xfId="0" applyNumberFormat="1" applyFont="1" applyProtection="1">
      <protection locked="0"/>
    </xf>
    <xf numFmtId="176" fontId="1" fillId="0" borderId="0" xfId="0" applyNumberFormat="1" applyFont="1" applyAlignment="1" applyProtection="1">
      <alignment vertical="center"/>
      <protection locked="0"/>
    </xf>
    <xf numFmtId="176" fontId="13" fillId="2" borderId="10" xfId="0" applyNumberFormat="1" applyFont="1" applyFill="1" applyBorder="1" applyAlignment="1" applyProtection="1">
      <alignment vertical="center"/>
      <protection hidden="1"/>
    </xf>
    <xf numFmtId="177" fontId="0" fillId="0" borderId="0" xfId="0" applyNumberFormat="1" applyProtection="1">
      <protection locked="0"/>
    </xf>
    <xf numFmtId="177" fontId="0" fillId="0" borderId="12" xfId="0" applyNumberFormat="1" applyBorder="1" applyProtection="1">
      <protection locked="0"/>
    </xf>
    <xf numFmtId="177" fontId="12" fillId="0" borderId="13" xfId="0" applyNumberFormat="1" applyFont="1" applyBorder="1" applyProtection="1">
      <protection locked="0"/>
    </xf>
    <xf numFmtId="176" fontId="4" fillId="2" borderId="0" xfId="0" applyNumberFormat="1" applyFont="1" applyFill="1" applyBorder="1" applyAlignment="1" applyProtection="1">
      <alignment horizontal="center" vertical="top" textRotation="255"/>
      <protection locked="0"/>
    </xf>
    <xf numFmtId="176" fontId="31" fillId="2" borderId="0" xfId="0" applyNumberFormat="1" applyFont="1" applyFill="1" applyBorder="1" applyAlignment="1" applyProtection="1">
      <alignment horizontal="center" vertical="center"/>
      <protection locked="0"/>
    </xf>
    <xf numFmtId="176" fontId="32" fillId="2" borderId="0" xfId="0" applyNumberFormat="1" applyFont="1" applyFill="1" applyBorder="1" applyAlignment="1" applyProtection="1">
      <alignment vertical="center"/>
      <protection locked="0"/>
    </xf>
    <xf numFmtId="176" fontId="4" fillId="2" borderId="0" xfId="0" applyNumberFormat="1" applyFont="1" applyFill="1" applyBorder="1" applyAlignment="1" applyProtection="1">
      <alignment vertical="center"/>
      <protection locked="0"/>
    </xf>
    <xf numFmtId="0" fontId="8" fillId="0" borderId="10" xfId="0" applyFont="1" applyBorder="1" applyAlignment="1" applyProtection="1">
      <alignment horizontal="center"/>
      <protection locked="0"/>
    </xf>
    <xf numFmtId="0" fontId="0" fillId="0" borderId="0" xfId="0" applyProtection="1">
      <protection locked="0"/>
    </xf>
    <xf numFmtId="176" fontId="1" fillId="0" borderId="14" xfId="0" applyNumberFormat="1" applyFont="1" applyBorder="1" applyAlignment="1" applyProtection="1">
      <alignment horizontal="right"/>
      <protection locked="0"/>
    </xf>
    <xf numFmtId="176" fontId="1" fillId="0" borderId="15" xfId="0" applyNumberFormat="1" applyFont="1" applyBorder="1" applyAlignment="1" applyProtection="1">
      <alignment horizontal="right"/>
      <protection locked="0"/>
    </xf>
    <xf numFmtId="176" fontId="4" fillId="2" borderId="16" xfId="0" applyNumberFormat="1" applyFont="1" applyFill="1" applyBorder="1" applyAlignment="1" applyProtection="1">
      <alignment horizontal="center" vertical="top" textRotation="255"/>
      <protection locked="0"/>
    </xf>
    <xf numFmtId="176" fontId="32" fillId="2" borderId="14" xfId="0" applyNumberFormat="1" applyFont="1" applyFill="1" applyBorder="1" applyAlignment="1" applyProtection="1">
      <alignment horizontal="right"/>
      <protection locked="0"/>
    </xf>
    <xf numFmtId="176" fontId="13" fillId="2" borderId="0" xfId="0" applyNumberFormat="1" applyFont="1" applyFill="1" applyAlignment="1" applyProtection="1">
      <alignment vertical="center"/>
      <protection locked="0"/>
    </xf>
    <xf numFmtId="0" fontId="6" fillId="0" borderId="0" xfId="0" applyFont="1" applyProtection="1">
      <protection locked="0"/>
    </xf>
    <xf numFmtId="0" fontId="0" fillId="0" borderId="0" xfId="0" applyNumberFormat="1" applyProtection="1">
      <protection locked="0"/>
    </xf>
    <xf numFmtId="0" fontId="8" fillId="0" borderId="0" xfId="0" applyNumberFormat="1" applyFont="1" applyProtection="1">
      <protection locked="0"/>
    </xf>
    <xf numFmtId="0" fontId="0" fillId="20" borderId="0" xfId="0" applyNumberFormat="1" applyFill="1" applyProtection="1">
      <protection locked="0"/>
    </xf>
    <xf numFmtId="176" fontId="33" fillId="0" borderId="0" xfId="0" applyNumberFormat="1" applyFont="1" applyAlignment="1" applyProtection="1">
      <alignment vertical="center"/>
      <protection locked="0"/>
    </xf>
    <xf numFmtId="176" fontId="34" fillId="0" borderId="0" xfId="0" applyNumberFormat="1" applyFont="1" applyAlignment="1" applyProtection="1">
      <alignment vertical="center"/>
      <protection locked="0"/>
    </xf>
    <xf numFmtId="176" fontId="33" fillId="0" borderId="0" xfId="0" applyNumberFormat="1" applyFont="1" applyBorder="1" applyAlignment="1" applyProtection="1">
      <alignment vertical="center"/>
      <protection locked="0"/>
    </xf>
    <xf numFmtId="0" fontId="0" fillId="0" borderId="0" xfId="0" applyAlignment="1" applyProtection="1">
      <alignment vertical="center"/>
      <protection locked="0"/>
    </xf>
    <xf numFmtId="176" fontId="34" fillId="0" borderId="0" xfId="0" applyNumberFormat="1" applyFont="1" applyAlignment="1" applyProtection="1">
      <alignment horizontal="left" vertical="center"/>
      <protection hidden="1"/>
    </xf>
    <xf numFmtId="0" fontId="0" fillId="0" borderId="0" xfId="0" applyAlignment="1" applyProtection="1">
      <alignment horizontal="left" vertical="center"/>
      <protection locked="0"/>
    </xf>
    <xf numFmtId="176" fontId="33" fillId="0" borderId="10" xfId="0" applyNumberFormat="1" applyFont="1" applyBorder="1" applyAlignment="1" applyProtection="1">
      <alignment vertical="center"/>
      <protection locked="0"/>
    </xf>
    <xf numFmtId="176" fontId="33" fillId="0" borderId="17" xfId="0" applyNumberFormat="1" applyFont="1" applyBorder="1" applyAlignment="1" applyProtection="1">
      <alignment vertical="center"/>
      <protection locked="0"/>
    </xf>
    <xf numFmtId="176" fontId="35" fillId="0" borderId="10" xfId="0" applyNumberFormat="1" applyFont="1" applyBorder="1" applyAlignment="1" applyProtection="1">
      <alignment vertical="center"/>
      <protection hidden="1"/>
    </xf>
    <xf numFmtId="176" fontId="33" fillId="0" borderId="10" xfId="0" applyNumberFormat="1" applyFont="1" applyBorder="1" applyAlignment="1" applyProtection="1">
      <alignment vertical="center"/>
      <protection hidden="1"/>
    </xf>
    <xf numFmtId="176" fontId="36" fillId="0" borderId="0" xfId="0" applyNumberFormat="1" applyFont="1" applyAlignment="1" applyProtection="1">
      <alignment horizontal="right" vertical="center"/>
      <protection locked="0"/>
    </xf>
    <xf numFmtId="176" fontId="36" fillId="2" borderId="0" xfId="0" applyNumberFormat="1" applyFont="1" applyFill="1" applyAlignment="1" applyProtection="1">
      <alignment horizontal="right" vertical="center"/>
      <protection hidden="1"/>
    </xf>
    <xf numFmtId="176" fontId="36" fillId="0" borderId="0" xfId="0" applyNumberFormat="1" applyFont="1" applyBorder="1" applyAlignment="1" applyProtection="1">
      <alignment horizontal="right" vertical="center"/>
      <protection locked="0"/>
    </xf>
    <xf numFmtId="176" fontId="36" fillId="0" borderId="0" xfId="0" applyNumberFormat="1" applyFont="1" applyAlignment="1" applyProtection="1">
      <alignment horizontal="right" vertical="center"/>
      <protection hidden="1"/>
    </xf>
    <xf numFmtId="0" fontId="0" fillId="0" borderId="0" xfId="0" applyAlignment="1" applyProtection="1">
      <alignment horizontal="right" vertical="center"/>
      <protection locked="0"/>
    </xf>
    <xf numFmtId="0" fontId="0" fillId="0" borderId="0" xfId="0" applyBorder="1" applyAlignment="1" applyProtection="1">
      <alignment vertical="center"/>
      <protection locked="0"/>
    </xf>
    <xf numFmtId="176" fontId="1" fillId="0" borderId="10" xfId="0" applyNumberFormat="1" applyFont="1" applyBorder="1" applyAlignment="1" applyProtection="1">
      <alignment horizontal="center" vertical="center"/>
      <protection locked="0"/>
    </xf>
    <xf numFmtId="0" fontId="3" fillId="0" borderId="0" xfId="0" applyFont="1" applyProtection="1">
      <protection locked="0"/>
    </xf>
    <xf numFmtId="0" fontId="37" fillId="0" borderId="0" xfId="0" applyFont="1" applyProtection="1">
      <protection locked="0"/>
    </xf>
    <xf numFmtId="176" fontId="32" fillId="2" borderId="14" xfId="0" applyNumberFormat="1" applyFont="1" applyFill="1" applyBorder="1" applyAlignment="1" applyProtection="1">
      <alignment vertical="center"/>
      <protection hidden="1"/>
    </xf>
    <xf numFmtId="0" fontId="8" fillId="0" borderId="0" xfId="0" applyNumberFormat="1" applyFont="1" applyProtection="1">
      <protection hidden="1"/>
    </xf>
    <xf numFmtId="176" fontId="35" fillId="0" borderId="10" xfId="0" applyNumberFormat="1" applyFont="1" applyBorder="1" applyAlignment="1" applyProtection="1">
      <alignment horizontal="right" vertical="center"/>
      <protection hidden="1"/>
    </xf>
    <xf numFmtId="176" fontId="35" fillId="0" borderId="10" xfId="0" applyNumberFormat="1" applyFont="1" applyBorder="1" applyAlignment="1" applyProtection="1">
      <alignment horizontal="center" vertical="center"/>
      <protection hidden="1"/>
    </xf>
    <xf numFmtId="0" fontId="3" fillId="0" borderId="10" xfId="0" applyFont="1" applyBorder="1" applyAlignment="1" applyProtection="1">
      <alignment horizontal="center" vertical="center"/>
      <protection locked="0"/>
    </xf>
    <xf numFmtId="176" fontId="13" fillId="2" borderId="0" xfId="0" applyNumberFormat="1" applyFont="1" applyFill="1" applyBorder="1" applyAlignment="1" applyProtection="1">
      <alignment vertical="center"/>
      <protection locked="0"/>
    </xf>
    <xf numFmtId="176" fontId="4" fillId="2" borderId="11" xfId="0" applyNumberFormat="1" applyFont="1" applyFill="1" applyBorder="1" applyProtection="1">
      <protection locked="0"/>
    </xf>
    <xf numFmtId="176" fontId="4" fillId="2" borderId="14" xfId="0" applyNumberFormat="1" applyFont="1" applyFill="1" applyBorder="1" applyAlignment="1" applyProtection="1">
      <alignment horizontal="center" vertical="top" textRotation="255"/>
      <protection locked="0"/>
    </xf>
    <xf numFmtId="176" fontId="1" fillId="0" borderId="18" xfId="0" applyNumberFormat="1" applyFont="1" applyBorder="1" applyAlignment="1" applyProtection="1">
      <alignment horizontal="center" vertical="center" textRotation="255"/>
      <protection locked="0"/>
    </xf>
    <xf numFmtId="178" fontId="38" fillId="2" borderId="19" xfId="0" applyNumberFormat="1" applyFont="1" applyFill="1" applyBorder="1" applyAlignment="1" applyProtection="1">
      <alignment vertical="center"/>
      <protection hidden="1"/>
    </xf>
    <xf numFmtId="176" fontId="38" fillId="2" borderId="19" xfId="0" applyNumberFormat="1" applyFont="1" applyFill="1" applyBorder="1" applyAlignment="1" applyProtection="1">
      <alignment horizontal="center" vertical="center"/>
      <protection hidden="1"/>
    </xf>
    <xf numFmtId="176" fontId="10" fillId="0" borderId="18" xfId="0" applyNumberFormat="1" applyFont="1" applyBorder="1" applyAlignment="1" applyProtection="1">
      <alignment vertical="center"/>
      <protection locked="0"/>
    </xf>
    <xf numFmtId="176" fontId="1" fillId="0" borderId="18" xfId="0" applyNumberFormat="1" applyFont="1" applyBorder="1" applyAlignment="1" applyProtection="1">
      <alignment vertical="center"/>
      <protection locked="0"/>
    </xf>
    <xf numFmtId="176" fontId="11" fillId="0" borderId="18" xfId="0" applyNumberFormat="1" applyFont="1" applyBorder="1" applyAlignment="1" applyProtection="1">
      <protection locked="0"/>
    </xf>
    <xf numFmtId="176" fontId="4" fillId="0" borderId="18" xfId="0" applyNumberFormat="1" applyFont="1" applyBorder="1" applyProtection="1">
      <protection locked="0"/>
    </xf>
    <xf numFmtId="176" fontId="4" fillId="0" borderId="20" xfId="0" applyNumberFormat="1" applyFont="1" applyBorder="1" applyProtection="1">
      <protection locked="0"/>
    </xf>
    <xf numFmtId="0" fontId="0" fillId="2" borderId="0" xfId="0" applyFill="1" applyAlignment="1" applyProtection="1">
      <alignment horizontal="right"/>
      <protection locked="0"/>
    </xf>
    <xf numFmtId="176" fontId="39" fillId="2" borderId="0" xfId="0" applyNumberFormat="1" applyFont="1" applyFill="1" applyBorder="1" applyAlignment="1" applyProtection="1">
      <alignment horizontal="right"/>
      <protection locked="0"/>
    </xf>
    <xf numFmtId="0" fontId="13" fillId="2" borderId="0" xfId="0" applyFont="1" applyFill="1" applyProtection="1">
      <protection locked="0"/>
    </xf>
    <xf numFmtId="0" fontId="0" fillId="2" borderId="0" xfId="0" applyFill="1" applyProtection="1">
      <protection locked="0"/>
    </xf>
    <xf numFmtId="0" fontId="1" fillId="2" borderId="0" xfId="0" applyFont="1" applyFill="1" applyProtection="1">
      <protection locked="0"/>
    </xf>
    <xf numFmtId="0" fontId="32" fillId="2" borderId="0" xfId="0" applyNumberFormat="1" applyFont="1" applyFill="1" applyBorder="1" applyAlignment="1" applyProtection="1">
      <alignment vertical="center"/>
      <protection locked="0"/>
    </xf>
    <xf numFmtId="0" fontId="4" fillId="0" borderId="0" xfId="0" applyNumberFormat="1" applyFont="1" applyAlignment="1" applyProtection="1">
      <alignment vertical="center"/>
      <protection locked="0"/>
    </xf>
    <xf numFmtId="0" fontId="8" fillId="0" borderId="0" xfId="0" applyNumberFormat="1" applyFont="1" applyBorder="1" applyAlignment="1" applyProtection="1">
      <alignment horizontal="center"/>
      <protection locked="0"/>
    </xf>
    <xf numFmtId="0" fontId="1" fillId="0" borderId="0" xfId="0" applyNumberFormat="1" applyFont="1" applyAlignment="1" applyProtection="1">
      <alignment vertical="center"/>
      <protection locked="0"/>
    </xf>
    <xf numFmtId="0" fontId="13" fillId="0" borderId="0" xfId="0" applyNumberFormat="1" applyFont="1" applyAlignment="1" applyProtection="1">
      <alignment vertical="center"/>
      <protection locked="0"/>
    </xf>
    <xf numFmtId="0" fontId="8" fillId="2" borderId="0" xfId="0" applyNumberFormat="1" applyFont="1" applyFill="1" applyProtection="1">
      <protection hidden="1"/>
    </xf>
    <xf numFmtId="0" fontId="1" fillId="0" borderId="0" xfId="0" applyNumberFormat="1" applyFont="1" applyProtection="1">
      <protection locked="0"/>
    </xf>
    <xf numFmtId="0" fontId="1" fillId="0" borderId="0" xfId="0" applyNumberFormat="1" applyFont="1" applyBorder="1" applyAlignment="1" applyProtection="1">
      <alignment vertical="center"/>
      <protection locked="0"/>
    </xf>
    <xf numFmtId="177" fontId="0" fillId="0" borderId="21" xfId="0" applyNumberFormat="1" applyBorder="1" applyProtection="1">
      <protection hidden="1"/>
    </xf>
    <xf numFmtId="176" fontId="4" fillId="0" borderId="22" xfId="0" applyNumberFormat="1" applyFont="1" applyBorder="1" applyAlignment="1" applyProtection="1">
      <alignment vertical="center"/>
      <protection locked="0"/>
    </xf>
    <xf numFmtId="177" fontId="0" fillId="2" borderId="0" xfId="0" applyNumberFormat="1" applyFill="1" applyProtection="1">
      <protection locked="0"/>
    </xf>
    <xf numFmtId="177" fontId="12" fillId="0" borderId="0" xfId="0" applyNumberFormat="1" applyFont="1" applyBorder="1" applyAlignment="1" applyProtection="1">
      <alignment horizontal="center"/>
      <protection locked="0"/>
    </xf>
    <xf numFmtId="177" fontId="12" fillId="0" borderId="23" xfId="0" applyNumberFormat="1" applyFont="1" applyBorder="1" applyAlignment="1" applyProtection="1">
      <alignment horizontal="right"/>
      <protection locked="0"/>
    </xf>
    <xf numFmtId="177" fontId="8" fillId="0" borderId="0" xfId="0" applyNumberFormat="1" applyFont="1" applyBorder="1" applyProtection="1">
      <protection locked="0"/>
    </xf>
    <xf numFmtId="177" fontId="0" fillId="0" borderId="22" xfId="0" applyNumberFormat="1" applyBorder="1" applyProtection="1">
      <protection locked="0"/>
    </xf>
    <xf numFmtId="177" fontId="3" fillId="0" borderId="0" xfId="0" applyNumberFormat="1" applyFont="1" applyBorder="1" applyAlignment="1" applyProtection="1">
      <alignment horizontal="center" wrapText="1"/>
      <protection locked="0"/>
    </xf>
    <xf numFmtId="5" fontId="8" fillId="2" borderId="12" xfId="0" applyNumberFormat="1" applyFont="1" applyFill="1" applyBorder="1" applyProtection="1">
      <protection locked="0"/>
    </xf>
    <xf numFmtId="176" fontId="1" fillId="0" borderId="24" xfId="0" applyNumberFormat="1" applyFont="1" applyBorder="1" applyAlignment="1" applyProtection="1">
      <alignment horizontal="right"/>
      <protection locked="0"/>
    </xf>
    <xf numFmtId="176" fontId="0" fillId="2" borderId="25" xfId="0" applyNumberFormat="1" applyFill="1" applyBorder="1" applyProtection="1">
      <protection hidden="1"/>
    </xf>
    <xf numFmtId="177" fontId="0" fillId="21" borderId="10" xfId="0" applyNumberFormat="1" applyFill="1" applyBorder="1" applyProtection="1">
      <protection hidden="1"/>
    </xf>
    <xf numFmtId="177" fontId="0" fillId="0" borderId="10" xfId="0" applyNumberFormat="1" applyBorder="1" applyProtection="1">
      <protection hidden="1"/>
    </xf>
    <xf numFmtId="177" fontId="12" fillId="0" borderId="13" xfId="0" applyNumberFormat="1" applyFont="1" applyBorder="1" applyAlignment="1" applyProtection="1">
      <alignment horizontal="center" vertical="center"/>
      <protection locked="0"/>
    </xf>
    <xf numFmtId="177" fontId="13" fillId="0" borderId="12" xfId="0" applyNumberFormat="1" applyFont="1" applyBorder="1" applyAlignment="1" applyProtection="1">
      <alignment horizontal="center"/>
      <protection locked="0"/>
    </xf>
    <xf numFmtId="177" fontId="1" fillId="0" borderId="13" xfId="0" applyNumberFormat="1" applyFont="1" applyBorder="1" applyAlignment="1" applyProtection="1">
      <alignment horizontal="center"/>
      <protection locked="0"/>
    </xf>
    <xf numFmtId="177" fontId="1" fillId="0" borderId="26" xfId="0" applyNumberFormat="1" applyFont="1" applyBorder="1" applyAlignment="1" applyProtection="1">
      <alignment horizontal="center"/>
      <protection locked="0"/>
    </xf>
    <xf numFmtId="177" fontId="1" fillId="0" borderId="27" xfId="0" applyNumberFormat="1" applyFont="1" applyBorder="1" applyAlignment="1" applyProtection="1">
      <alignment horizontal="center"/>
      <protection locked="0"/>
    </xf>
    <xf numFmtId="177" fontId="1" fillId="18" borderId="28" xfId="0" applyNumberFormat="1" applyFont="1" applyFill="1" applyBorder="1" applyAlignment="1" applyProtection="1">
      <alignment horizontal="center"/>
      <protection locked="0"/>
    </xf>
    <xf numFmtId="177" fontId="1" fillId="0" borderId="22" xfId="0" applyNumberFormat="1" applyFont="1" applyBorder="1" applyProtection="1">
      <protection locked="0"/>
    </xf>
    <xf numFmtId="177" fontId="4" fillId="0" borderId="0" xfId="0" applyNumberFormat="1" applyFont="1" applyProtection="1">
      <protection locked="0"/>
    </xf>
    <xf numFmtId="177" fontId="0" fillId="2" borderId="29" xfId="0" applyNumberFormat="1" applyFont="1" applyFill="1" applyBorder="1" applyAlignment="1" applyProtection="1">
      <alignment horizontal="center"/>
      <protection locked="0"/>
    </xf>
    <xf numFmtId="177" fontId="1" fillId="21" borderId="10" xfId="0" applyNumberFormat="1" applyFont="1" applyFill="1" applyBorder="1" applyAlignment="1" applyProtection="1">
      <alignment horizontal="center"/>
      <protection locked="0"/>
    </xf>
    <xf numFmtId="176" fontId="0" fillId="21" borderId="30" xfId="0" applyNumberFormat="1" applyFill="1" applyBorder="1" applyProtection="1">
      <protection hidden="1"/>
    </xf>
    <xf numFmtId="177" fontId="0" fillId="18" borderId="10" xfId="0" applyNumberFormat="1" applyFill="1" applyBorder="1" applyProtection="1">
      <protection hidden="1"/>
    </xf>
    <xf numFmtId="177" fontId="13" fillId="20" borderId="27" xfId="0" applyNumberFormat="1" applyFont="1" applyFill="1" applyBorder="1" applyAlignment="1" applyProtection="1">
      <alignment horizontal="center"/>
      <protection locked="0"/>
    </xf>
    <xf numFmtId="177" fontId="13" fillId="19" borderId="10" xfId="0" applyNumberFormat="1" applyFont="1" applyFill="1" applyBorder="1" applyAlignment="1" applyProtection="1">
      <alignment horizontal="center"/>
      <protection locked="0"/>
    </xf>
    <xf numFmtId="176" fontId="4" fillId="0" borderId="0" xfId="0" applyNumberFormat="1" applyFont="1" applyAlignment="1" applyProtection="1">
      <alignment horizontal="right" vertical="center"/>
      <protection locked="0"/>
    </xf>
    <xf numFmtId="177" fontId="12" fillId="0" borderId="31" xfId="0" applyNumberFormat="1" applyFont="1" applyBorder="1" applyAlignment="1" applyProtection="1">
      <alignment horizontal="center" vertical="center"/>
      <protection locked="0"/>
    </xf>
    <xf numFmtId="177" fontId="13" fillId="19" borderId="32" xfId="0" applyNumberFormat="1" applyFont="1" applyFill="1" applyBorder="1" applyAlignment="1" applyProtection="1">
      <alignment horizontal="center"/>
      <protection locked="0"/>
    </xf>
    <xf numFmtId="177" fontId="1" fillId="18" borderId="33" xfId="0" applyNumberFormat="1" applyFont="1" applyFill="1" applyBorder="1" applyAlignment="1" applyProtection="1">
      <alignment horizontal="center"/>
      <protection locked="0"/>
    </xf>
    <xf numFmtId="177" fontId="13" fillId="20" borderId="34" xfId="0" applyNumberFormat="1" applyFont="1" applyFill="1" applyBorder="1" applyAlignment="1" applyProtection="1">
      <alignment horizontal="center"/>
      <protection locked="0"/>
    </xf>
    <xf numFmtId="177" fontId="0" fillId="0" borderId="0" xfId="0" applyNumberFormat="1" applyFont="1" applyBorder="1" applyAlignment="1" applyProtection="1">
      <alignment horizontal="center" vertical="center"/>
      <protection locked="0"/>
    </xf>
    <xf numFmtId="176" fontId="0" fillId="2" borderId="13" xfId="0" applyNumberFormat="1" applyFill="1" applyBorder="1" applyAlignment="1" applyProtection="1">
      <alignment horizontal="center"/>
      <protection hidden="1"/>
    </xf>
    <xf numFmtId="177" fontId="3" fillId="0" borderId="10" xfId="0" applyNumberFormat="1" applyFont="1" applyBorder="1" applyAlignment="1" applyProtection="1">
      <alignment horizontal="left"/>
      <protection locked="0"/>
    </xf>
    <xf numFmtId="177" fontId="1" fillId="2" borderId="10" xfId="0" applyNumberFormat="1" applyFont="1" applyFill="1" applyBorder="1" applyAlignment="1" applyProtection="1">
      <alignment horizontal="left"/>
      <protection locked="0"/>
    </xf>
    <xf numFmtId="177" fontId="3" fillId="2" borderId="10" xfId="0" applyNumberFormat="1" applyFont="1" applyFill="1" applyBorder="1" applyAlignment="1" applyProtection="1">
      <alignment horizontal="left"/>
      <protection locked="0"/>
    </xf>
    <xf numFmtId="179" fontId="4" fillId="0" borderId="0" xfId="0" applyNumberFormat="1" applyFont="1" applyAlignment="1" applyProtection="1">
      <alignment vertical="center"/>
      <protection locked="0"/>
    </xf>
    <xf numFmtId="177" fontId="40" fillId="0" borderId="0" xfId="0" applyNumberFormat="1" applyFont="1" applyBorder="1" applyAlignment="1" applyProtection="1">
      <alignment horizontal="center"/>
      <protection locked="0"/>
    </xf>
    <xf numFmtId="177" fontId="37" fillId="0" borderId="0" xfId="0" applyNumberFormat="1" applyFont="1" applyBorder="1" applyAlignment="1" applyProtection="1">
      <alignment horizontal="center" wrapText="1"/>
      <protection locked="0"/>
    </xf>
    <xf numFmtId="177" fontId="6" fillId="0" borderId="0" xfId="0" applyNumberFormat="1" applyFont="1" applyProtection="1">
      <protection locked="0"/>
    </xf>
    <xf numFmtId="177" fontId="1" fillId="3" borderId="35" xfId="0" applyNumberFormat="1" applyFont="1" applyFill="1" applyBorder="1" applyAlignment="1" applyProtection="1">
      <alignment horizontal="center"/>
      <protection locked="0"/>
    </xf>
    <xf numFmtId="177" fontId="41" fillId="0" borderId="0" xfId="0" applyNumberFormat="1" applyFont="1" applyProtection="1">
      <protection locked="0"/>
    </xf>
    <xf numFmtId="176" fontId="1" fillId="0" borderId="36" xfId="0" applyNumberFormat="1" applyFont="1" applyBorder="1" applyProtection="1">
      <protection locked="0"/>
    </xf>
    <xf numFmtId="176" fontId="1" fillId="0" borderId="15" xfId="0" applyNumberFormat="1" applyFont="1" applyBorder="1" applyProtection="1">
      <protection locked="0"/>
    </xf>
    <xf numFmtId="176" fontId="1" fillId="2" borderId="37" xfId="0" applyNumberFormat="1" applyFont="1" applyFill="1" applyBorder="1" applyProtection="1">
      <protection hidden="1"/>
    </xf>
    <xf numFmtId="0" fontId="42" fillId="0" borderId="10" xfId="0" applyFont="1" applyBorder="1" applyAlignment="1" applyProtection="1">
      <alignment horizontal="right" vertical="center"/>
      <protection locked="0"/>
    </xf>
    <xf numFmtId="176" fontId="43" fillId="2" borderId="11" xfId="0" applyNumberFormat="1" applyFont="1" applyFill="1" applyBorder="1" applyAlignment="1" applyProtection="1">
      <alignment vertical="center"/>
      <protection locked="0"/>
    </xf>
    <xf numFmtId="180" fontId="9" fillId="0" borderId="10" xfId="0" applyNumberFormat="1" applyFont="1" applyBorder="1" applyProtection="1">
      <protection locked="0"/>
    </xf>
    <xf numFmtId="176" fontId="9" fillId="0" borderId="10" xfId="0" applyNumberFormat="1" applyFont="1" applyBorder="1" applyAlignment="1" applyProtection="1">
      <alignment vertical="center"/>
      <protection hidden="1"/>
    </xf>
    <xf numFmtId="176" fontId="1" fillId="0" borderId="18" xfId="0" applyNumberFormat="1" applyFont="1" applyBorder="1" applyAlignment="1" applyProtection="1">
      <alignment horizontal="center" vertical="top" textRotation="255"/>
      <protection locked="0"/>
    </xf>
    <xf numFmtId="176" fontId="13" fillId="0" borderId="0" xfId="0" applyNumberFormat="1" applyFont="1" applyAlignment="1" applyProtection="1">
      <alignment horizontal="center" vertical="center"/>
      <protection locked="0"/>
    </xf>
    <xf numFmtId="0" fontId="0" fillId="0" borderId="0" xfId="0" applyAlignment="1" applyProtection="1">
      <alignment horizontal="center"/>
      <protection locked="0"/>
    </xf>
    <xf numFmtId="0" fontId="12" fillId="0" borderId="0" xfId="0" applyFont="1" applyProtection="1">
      <protection locked="0"/>
    </xf>
    <xf numFmtId="0" fontId="3" fillId="4" borderId="12" xfId="0" applyFont="1" applyFill="1" applyBorder="1" applyAlignment="1" applyProtection="1">
      <alignment horizontal="center"/>
      <protection locked="0"/>
    </xf>
    <xf numFmtId="0" fontId="0" fillId="0" borderId="38" xfId="0" applyBorder="1" applyProtection="1">
      <protection locked="0"/>
    </xf>
    <xf numFmtId="0" fontId="0" fillId="0" borderId="39" xfId="0" applyBorder="1" applyProtection="1">
      <protection locked="0"/>
    </xf>
    <xf numFmtId="0" fontId="44" fillId="0" borderId="0" xfId="0" applyFont="1" applyProtection="1">
      <protection locked="0"/>
    </xf>
    <xf numFmtId="0" fontId="0" fillId="2" borderId="0" xfId="0" applyFill="1" applyBorder="1" applyProtection="1">
      <protection locked="0"/>
    </xf>
    <xf numFmtId="0" fontId="3" fillId="0" borderId="13" xfId="0" applyFont="1" applyBorder="1" applyProtection="1">
      <protection locked="0"/>
    </xf>
    <xf numFmtId="181" fontId="0" fillId="0" borderId="0" xfId="0" applyNumberFormat="1" applyProtection="1">
      <protection locked="0"/>
    </xf>
    <xf numFmtId="177" fontId="1" fillId="19" borderId="10" xfId="0" applyNumberFormat="1" applyFont="1" applyFill="1" applyBorder="1" applyAlignment="1" applyProtection="1">
      <alignment horizontal="center"/>
      <protection locked="0"/>
    </xf>
    <xf numFmtId="177" fontId="1" fillId="2" borderId="10" xfId="0" applyNumberFormat="1" applyFont="1" applyFill="1" applyBorder="1" applyAlignment="1" applyProtection="1">
      <alignment horizontal="center"/>
      <protection locked="0"/>
    </xf>
    <xf numFmtId="176" fontId="32" fillId="2" borderId="40" xfId="0" applyNumberFormat="1" applyFont="1" applyFill="1" applyBorder="1" applyAlignment="1" applyProtection="1">
      <alignment vertical="center"/>
      <protection hidden="1"/>
    </xf>
    <xf numFmtId="176" fontId="4" fillId="0" borderId="39" xfId="0" applyNumberFormat="1" applyFont="1" applyBorder="1" applyProtection="1">
      <protection locked="0"/>
    </xf>
    <xf numFmtId="176" fontId="32" fillId="2" borderId="41" xfId="0" applyNumberFormat="1" applyFont="1" applyFill="1" applyBorder="1" applyAlignment="1" applyProtection="1">
      <alignment vertical="center"/>
      <protection hidden="1"/>
    </xf>
    <xf numFmtId="182" fontId="13" fillId="2" borderId="12" xfId="0" applyNumberFormat="1" applyFont="1" applyFill="1" applyBorder="1" applyAlignment="1" applyProtection="1">
      <alignment horizontal="right"/>
      <protection locked="0"/>
    </xf>
    <xf numFmtId="182" fontId="13" fillId="2" borderId="42" xfId="0" applyNumberFormat="1" applyFont="1" applyFill="1" applyBorder="1" applyAlignment="1" applyProtection="1">
      <alignment horizontal="right" vertical="center"/>
      <protection locked="0"/>
    </xf>
    <xf numFmtId="177" fontId="0" fillId="2" borderId="12" xfId="0" applyNumberFormat="1" applyFill="1" applyBorder="1" applyAlignment="1" applyProtection="1">
      <alignment vertical="center"/>
      <protection locked="0"/>
    </xf>
    <xf numFmtId="182" fontId="13" fillId="2" borderId="12" xfId="0" applyNumberFormat="1" applyFont="1" applyFill="1" applyBorder="1" applyAlignment="1" applyProtection="1">
      <alignment horizontal="right" vertical="center"/>
      <protection locked="0"/>
    </xf>
    <xf numFmtId="181" fontId="0" fillId="0" borderId="0" xfId="35" applyNumberFormat="1" applyFont="1" applyAlignment="1" applyProtection="1">
      <alignment vertical="center"/>
      <protection locked="0"/>
    </xf>
    <xf numFmtId="0" fontId="12" fillId="0" borderId="0" xfId="0" applyFont="1" applyAlignment="1" applyProtection="1">
      <alignment horizontal="center" vertical="center"/>
      <protection locked="0"/>
    </xf>
    <xf numFmtId="176" fontId="45" fillId="2" borderId="43" xfId="0" applyNumberFormat="1" applyFont="1" applyFill="1" applyBorder="1" applyAlignment="1" applyProtection="1">
      <alignment horizontal="center" vertical="center"/>
      <protection hidden="1"/>
    </xf>
    <xf numFmtId="0" fontId="3" fillId="0" borderId="12" xfId="0" applyFont="1" applyBorder="1" applyProtection="1">
      <protection locked="0"/>
    </xf>
    <xf numFmtId="0" fontId="0" fillId="0" borderId="12" xfId="0" applyBorder="1" applyAlignment="1" applyProtection="1">
      <alignment horizontal="center"/>
      <protection locked="0"/>
    </xf>
    <xf numFmtId="177" fontId="46" fillId="0" borderId="0" xfId="0" applyNumberFormat="1" applyFont="1" applyAlignment="1" applyProtection="1">
      <alignment vertical="center"/>
      <protection locked="0"/>
    </xf>
    <xf numFmtId="177" fontId="47" fillId="0" borderId="0" xfId="0" applyNumberFormat="1" applyFont="1" applyAlignment="1" applyProtection="1">
      <alignment vertical="center"/>
      <protection locked="0"/>
    </xf>
    <xf numFmtId="177" fontId="48" fillId="0" borderId="0" xfId="0" applyNumberFormat="1" applyFont="1" applyAlignment="1" applyProtection="1">
      <alignment vertical="center"/>
      <protection locked="0"/>
    </xf>
    <xf numFmtId="176" fontId="0" fillId="2" borderId="44" xfId="0" applyNumberFormat="1" applyFont="1" applyFill="1" applyBorder="1" applyProtection="1">
      <protection hidden="1"/>
    </xf>
    <xf numFmtId="176" fontId="0" fillId="21" borderId="45" xfId="0" applyNumberFormat="1" applyFill="1" applyBorder="1" applyProtection="1">
      <protection hidden="1"/>
    </xf>
    <xf numFmtId="177" fontId="49" fillId="0" borderId="13" xfId="0" applyNumberFormat="1" applyFont="1" applyBorder="1" applyAlignment="1" applyProtection="1">
      <alignment horizontal="center"/>
      <protection locked="0"/>
    </xf>
    <xf numFmtId="177" fontId="12" fillId="0" borderId="13" xfId="0" applyNumberFormat="1" applyFont="1" applyBorder="1" applyAlignment="1" applyProtection="1">
      <alignment horizontal="right"/>
      <protection locked="0"/>
    </xf>
    <xf numFmtId="177" fontId="13" fillId="2" borderId="10" xfId="0" applyNumberFormat="1" applyFont="1" applyFill="1" applyBorder="1" applyAlignment="1" applyProtection="1">
      <alignment horizontal="center"/>
      <protection locked="0"/>
    </xf>
    <xf numFmtId="177" fontId="36" fillId="0" borderId="31" xfId="0" applyNumberFormat="1" applyFont="1" applyBorder="1" applyAlignment="1" applyProtection="1">
      <alignment horizontal="center"/>
      <protection locked="0"/>
    </xf>
    <xf numFmtId="176" fontId="0" fillId="2" borderId="46" xfId="0" applyNumberFormat="1" applyFill="1" applyBorder="1" applyAlignment="1" applyProtection="1">
      <alignment horizontal="center"/>
      <protection hidden="1"/>
    </xf>
    <xf numFmtId="177" fontId="0" fillId="2" borderId="10" xfId="0" applyNumberFormat="1" applyFill="1" applyBorder="1" applyProtection="1">
      <protection locked="0"/>
    </xf>
    <xf numFmtId="176" fontId="13" fillId="0" borderId="22" xfId="0" applyNumberFormat="1" applyFont="1" applyBorder="1" applyAlignment="1" applyProtection="1">
      <alignment horizontal="center" vertical="center"/>
      <protection locked="0"/>
    </xf>
    <xf numFmtId="176" fontId="4" fillId="2" borderId="22" xfId="0" applyNumberFormat="1" applyFont="1" applyFill="1" applyBorder="1" applyAlignment="1" applyProtection="1">
      <alignment vertical="center"/>
      <protection locked="0"/>
    </xf>
    <xf numFmtId="176" fontId="13" fillId="2" borderId="10" xfId="0" applyNumberFormat="1" applyFont="1" applyFill="1" applyBorder="1" applyAlignment="1" applyProtection="1">
      <alignment horizontal="center" vertical="center"/>
      <protection locked="0"/>
    </xf>
    <xf numFmtId="176" fontId="1" fillId="2" borderId="16" xfId="0" applyNumberFormat="1" applyFont="1" applyFill="1" applyBorder="1" applyAlignment="1" applyProtection="1">
      <alignment vertical="center"/>
      <protection locked="0"/>
    </xf>
    <xf numFmtId="176" fontId="1" fillId="2" borderId="14" xfId="0" applyNumberFormat="1" applyFont="1" applyFill="1" applyBorder="1" applyAlignment="1" applyProtection="1">
      <alignment vertical="center"/>
      <protection locked="0"/>
    </xf>
    <xf numFmtId="177" fontId="0" fillId="0" borderId="12" xfId="0" applyNumberFormat="1" applyBorder="1" applyProtection="1">
      <protection hidden="1"/>
    </xf>
    <xf numFmtId="0" fontId="8" fillId="0" borderId="12" xfId="0" applyFont="1" applyBorder="1" applyProtection="1">
      <protection locked="0"/>
    </xf>
    <xf numFmtId="0" fontId="0" fillId="0" borderId="22" xfId="0" applyBorder="1" applyProtection="1">
      <protection locked="0"/>
    </xf>
    <xf numFmtId="176" fontId="13" fillId="0" borderId="22" xfId="0" applyNumberFormat="1" applyFont="1" applyBorder="1" applyAlignment="1" applyProtection="1">
      <alignment vertical="center"/>
      <protection locked="0"/>
    </xf>
    <xf numFmtId="177" fontId="40" fillId="0" borderId="0" xfId="0" applyNumberFormat="1" applyFont="1" applyBorder="1" applyAlignment="1" applyProtection="1">
      <alignment horizontal="left" vertical="center"/>
      <protection locked="0"/>
    </xf>
    <xf numFmtId="0" fontId="50" fillId="0" borderId="10" xfId="29" applyFont="1" applyBorder="1" applyAlignment="1" applyProtection="1">
      <alignment horizontal="center" vertical="center"/>
      <protection locked="0"/>
    </xf>
    <xf numFmtId="0" fontId="51" fillId="0" borderId="10" xfId="29" applyFont="1" applyBorder="1" applyAlignment="1" applyProtection="1">
      <alignment horizontal="center" vertical="center"/>
      <protection locked="0"/>
    </xf>
    <xf numFmtId="0" fontId="52" fillId="0" borderId="10" xfId="29" applyFont="1" applyBorder="1" applyAlignment="1" applyProtection="1">
      <alignment horizontal="center" vertical="center"/>
      <protection locked="0"/>
    </xf>
    <xf numFmtId="5" fontId="53" fillId="2" borderId="47" xfId="0" applyNumberFormat="1" applyFont="1" applyFill="1" applyBorder="1" applyProtection="1">
      <protection hidden="1"/>
    </xf>
    <xf numFmtId="5" fontId="8" fillId="2" borderId="47" xfId="0" applyNumberFormat="1" applyFont="1" applyFill="1" applyBorder="1" applyProtection="1">
      <protection hidden="1"/>
    </xf>
    <xf numFmtId="176" fontId="13" fillId="19" borderId="11" xfId="0" applyNumberFormat="1" applyFont="1" applyFill="1" applyBorder="1" applyAlignment="1" applyProtection="1">
      <alignment horizontal="center" vertical="center"/>
      <protection hidden="1"/>
    </xf>
    <xf numFmtId="176" fontId="1" fillId="0" borderId="0" xfId="35" applyNumberFormat="1" applyFont="1" applyProtection="1">
      <protection locked="0"/>
    </xf>
    <xf numFmtId="176" fontId="1" fillId="0" borderId="0" xfId="35" applyNumberFormat="1" applyFont="1" applyAlignment="1" applyProtection="1">
      <alignment horizontal="center"/>
      <protection locked="0"/>
    </xf>
    <xf numFmtId="176" fontId="2" fillId="0" borderId="0" xfId="35" applyNumberFormat="1" applyFont="1" applyProtection="1">
      <protection locked="0"/>
    </xf>
    <xf numFmtId="176" fontId="1" fillId="18" borderId="10" xfId="35" applyNumberFormat="1" applyFont="1" applyFill="1" applyBorder="1" applyAlignment="1" applyProtection="1">
      <alignment horizontal="center"/>
      <protection locked="0"/>
    </xf>
    <xf numFmtId="176" fontId="1" fillId="2" borderId="10" xfId="35" applyNumberFormat="1" applyFont="1" applyFill="1" applyBorder="1" applyAlignment="1" applyProtection="1">
      <alignment horizontal="center"/>
      <protection locked="0"/>
    </xf>
    <xf numFmtId="176" fontId="1" fillId="0" borderId="10" xfId="35" applyNumberFormat="1" applyFont="1" applyBorder="1" applyAlignment="1" applyProtection="1">
      <alignment horizontal="center"/>
      <protection locked="0"/>
    </xf>
    <xf numFmtId="176" fontId="1" fillId="21" borderId="10" xfId="35" applyNumberFormat="1" applyFont="1" applyFill="1" applyBorder="1" applyAlignment="1" applyProtection="1">
      <alignment horizontal="center"/>
      <protection locked="0"/>
    </xf>
    <xf numFmtId="176" fontId="1" fillId="0" borderId="10" xfId="35" applyNumberFormat="1" applyFont="1" applyBorder="1" applyProtection="1">
      <protection hidden="1"/>
    </xf>
    <xf numFmtId="176" fontId="1" fillId="21" borderId="10" xfId="35" applyNumberFormat="1" applyFont="1" applyFill="1" applyBorder="1" applyProtection="1">
      <protection locked="0"/>
    </xf>
    <xf numFmtId="176" fontId="1" fillId="2" borderId="10" xfId="35" applyNumberFormat="1" applyFont="1" applyFill="1" applyBorder="1" applyProtection="1">
      <protection hidden="1"/>
    </xf>
    <xf numFmtId="176" fontId="1" fillId="0" borderId="0" xfId="35" applyNumberFormat="1" applyFont="1" applyAlignment="1" applyProtection="1">
      <alignment horizontal="right"/>
      <protection hidden="1"/>
    </xf>
    <xf numFmtId="176" fontId="1" fillId="11" borderId="10" xfId="35" applyNumberFormat="1" applyFont="1" applyFill="1" applyBorder="1" applyAlignment="1" applyProtection="1">
      <alignment horizontal="center"/>
      <protection locked="0"/>
    </xf>
    <xf numFmtId="176" fontId="1" fillId="19" borderId="10" xfId="35" applyNumberFormat="1" applyFont="1" applyFill="1" applyBorder="1" applyAlignment="1" applyProtection="1">
      <alignment horizontal="center"/>
      <protection locked="0"/>
    </xf>
    <xf numFmtId="176" fontId="1" fillId="0" borderId="0" xfId="35" applyNumberFormat="1" applyFont="1" applyAlignment="1" applyProtection="1">
      <alignment vertical="center"/>
      <protection locked="0"/>
    </xf>
    <xf numFmtId="176" fontId="2" fillId="0" borderId="0" xfId="35" applyNumberFormat="1" applyFont="1" applyProtection="1">
      <protection hidden="1"/>
    </xf>
    <xf numFmtId="176" fontId="1" fillId="0" borderId="10" xfId="35" applyNumberFormat="1" applyFont="1" applyBorder="1" applyAlignment="1" applyProtection="1">
      <alignment horizontal="center"/>
      <protection hidden="1"/>
    </xf>
    <xf numFmtId="176" fontId="1" fillId="0" borderId="0" xfId="35" applyNumberFormat="1" applyFont="1" applyProtection="1">
      <protection hidden="1"/>
    </xf>
    <xf numFmtId="176" fontId="1" fillId="2" borderId="0" xfId="35" applyNumberFormat="1" applyFont="1" applyFill="1" applyAlignment="1" applyProtection="1">
      <alignment horizontal="center"/>
      <protection locked="0"/>
    </xf>
    <xf numFmtId="176" fontId="11" fillId="2" borderId="0" xfId="35" applyNumberFormat="1" applyFont="1" applyFill="1" applyProtection="1">
      <protection locked="0"/>
    </xf>
    <xf numFmtId="176" fontId="2" fillId="2" borderId="0" xfId="35" applyNumberFormat="1" applyFont="1" applyFill="1" applyProtection="1">
      <protection locked="0"/>
    </xf>
    <xf numFmtId="176" fontId="1" fillId="2" borderId="0" xfId="35" applyNumberFormat="1" applyFont="1" applyFill="1" applyProtection="1">
      <protection locked="0"/>
    </xf>
    <xf numFmtId="176" fontId="1" fillId="11" borderId="10" xfId="35" applyNumberFormat="1" applyFont="1" applyFill="1" applyBorder="1" applyProtection="1">
      <protection hidden="1"/>
    </xf>
    <xf numFmtId="0" fontId="0" fillId="0" borderId="0" xfId="0" applyBorder="1" applyProtection="1">
      <protection locked="0"/>
    </xf>
    <xf numFmtId="0" fontId="12" fillId="0" borderId="10" xfId="0" applyFont="1" applyBorder="1" applyAlignment="1" applyProtection="1">
      <alignment horizontal="center"/>
      <protection locked="0"/>
    </xf>
    <xf numFmtId="177" fontId="0" fillId="0" borderId="0" xfId="0" applyNumberFormat="1" applyAlignment="1" applyProtection="1">
      <alignment horizontal="center"/>
      <protection locked="0"/>
    </xf>
    <xf numFmtId="177" fontId="3" fillId="0" borderId="23" xfId="0" applyNumberFormat="1" applyFont="1" applyBorder="1" applyAlignment="1" applyProtection="1">
      <alignment horizontal="center"/>
      <protection locked="0"/>
    </xf>
    <xf numFmtId="177" fontId="0" fillId="0" borderId="21" xfId="0" applyNumberFormat="1" applyBorder="1" applyAlignment="1" applyProtection="1">
      <alignment horizontal="center"/>
      <protection hidden="1"/>
    </xf>
    <xf numFmtId="177" fontId="0" fillId="0" borderId="12" xfId="0" applyNumberFormat="1" applyBorder="1" applyAlignment="1" applyProtection="1">
      <alignment horizontal="center"/>
      <protection locked="0"/>
    </xf>
    <xf numFmtId="0" fontId="0" fillId="0" borderId="10" xfId="0" applyBorder="1" applyProtection="1">
      <protection locked="0"/>
    </xf>
    <xf numFmtId="0" fontId="0" fillId="11" borderId="48" xfId="0" applyFill="1" applyBorder="1" applyAlignment="1" applyProtection="1">
      <alignment horizontal="center"/>
      <protection locked="0"/>
    </xf>
    <xf numFmtId="176" fontId="1" fillId="2" borderId="37" xfId="0" applyNumberFormat="1" applyFont="1" applyFill="1" applyBorder="1" applyProtection="1">
      <protection locked="0"/>
    </xf>
    <xf numFmtId="176" fontId="1" fillId="4" borderId="11" xfId="0" applyNumberFormat="1" applyFont="1" applyFill="1" applyBorder="1" applyProtection="1">
      <protection locked="0"/>
    </xf>
    <xf numFmtId="0" fontId="0" fillId="20" borderId="48" xfId="0" applyFill="1" applyBorder="1" applyAlignment="1" applyProtection="1">
      <alignment horizontal="center"/>
      <protection locked="0"/>
    </xf>
    <xf numFmtId="180" fontId="13" fillId="0" borderId="10" xfId="0" applyNumberFormat="1" applyFont="1" applyBorder="1" applyProtection="1">
      <protection locked="0"/>
    </xf>
    <xf numFmtId="176" fontId="13" fillId="0" borderId="0" xfId="0" applyNumberFormat="1" applyFont="1" applyProtection="1">
      <protection locked="0"/>
    </xf>
    <xf numFmtId="38" fontId="54" fillId="0" borderId="10" xfId="35" applyFont="1" applyBorder="1" applyProtection="1">
      <protection locked="0"/>
    </xf>
    <xf numFmtId="38" fontId="55" fillId="6" borderId="10" xfId="35" applyFont="1" applyFill="1" applyBorder="1" applyProtection="1">
      <protection locked="0"/>
    </xf>
    <xf numFmtId="38" fontId="55" fillId="0" borderId="10" xfId="35" applyFont="1" applyBorder="1" applyProtection="1">
      <protection locked="0"/>
    </xf>
    <xf numFmtId="176" fontId="4" fillId="0" borderId="0" xfId="0" applyNumberFormat="1" applyFont="1" applyAlignment="1" applyProtection="1">
      <alignment horizontal="right"/>
      <protection locked="0"/>
    </xf>
    <xf numFmtId="176" fontId="13" fillId="0" borderId="10" xfId="0" applyNumberFormat="1" applyFont="1" applyBorder="1" applyProtection="1">
      <protection hidden="1"/>
    </xf>
    <xf numFmtId="38" fontId="55" fillId="0" borderId="10" xfId="35" applyFont="1" applyBorder="1" applyProtection="1">
      <protection hidden="1"/>
    </xf>
    <xf numFmtId="176" fontId="4" fillId="0" borderId="0" xfId="35" applyNumberFormat="1" applyFont="1" applyProtection="1">
      <protection locked="0"/>
    </xf>
    <xf numFmtId="38" fontId="55" fillId="0" borderId="10" xfId="35" applyFont="1" applyBorder="1" applyAlignment="1" applyProtection="1">
      <alignment horizontal="center"/>
      <protection locked="0"/>
    </xf>
    <xf numFmtId="183" fontId="1" fillId="0" borderId="10" xfId="35" applyNumberFormat="1" applyFont="1" applyBorder="1" applyProtection="1">
      <protection locked="0"/>
    </xf>
    <xf numFmtId="176" fontId="1" fillId="0" borderId="10" xfId="35" applyNumberFormat="1" applyFont="1" applyBorder="1" applyAlignment="1" applyProtection="1">
      <alignment horizontal="right"/>
      <protection locked="0"/>
    </xf>
    <xf numFmtId="176" fontId="13" fillId="0" borderId="10" xfId="35" applyNumberFormat="1" applyFont="1" applyBorder="1" applyProtection="1">
      <protection hidden="1"/>
    </xf>
    <xf numFmtId="176" fontId="13" fillId="2" borderId="0" xfId="0" applyNumberFormat="1" applyFont="1" applyFill="1" applyAlignment="1" applyProtection="1">
      <alignment horizontal="right" vertical="center"/>
      <protection hidden="1"/>
    </xf>
    <xf numFmtId="176" fontId="9" fillId="0" borderId="13" xfId="0" applyNumberFormat="1" applyFont="1" applyBorder="1" applyAlignment="1" applyProtection="1">
      <alignment vertical="center"/>
      <protection hidden="1"/>
    </xf>
    <xf numFmtId="176" fontId="9" fillId="2" borderId="10" xfId="0" applyNumberFormat="1" applyFont="1" applyFill="1" applyBorder="1" applyAlignment="1" applyProtection="1">
      <alignment vertical="center"/>
      <protection hidden="1"/>
    </xf>
    <xf numFmtId="184" fontId="56" fillId="0" borderId="10" xfId="0" applyNumberFormat="1" applyFont="1" applyBorder="1" applyAlignment="1" applyProtection="1">
      <alignment vertical="center"/>
      <protection hidden="1"/>
    </xf>
    <xf numFmtId="176" fontId="9" fillId="2" borderId="10" xfId="0" applyNumberFormat="1" applyFont="1" applyFill="1" applyBorder="1" applyAlignment="1" applyProtection="1">
      <alignment horizontal="right" vertical="center"/>
      <protection hidden="1"/>
    </xf>
    <xf numFmtId="176" fontId="9" fillId="2" borderId="0" xfId="0" applyNumberFormat="1" applyFont="1" applyFill="1" applyAlignment="1" applyProtection="1">
      <alignment horizontal="right"/>
      <protection hidden="1"/>
    </xf>
    <xf numFmtId="176" fontId="57" fillId="22" borderId="10" xfId="29" applyNumberFormat="1" applyFont="1" applyFill="1" applyBorder="1" applyAlignment="1" applyProtection="1">
      <alignment horizontal="center"/>
      <protection locked="0"/>
    </xf>
    <xf numFmtId="176" fontId="4" fillId="0" borderId="42" xfId="0" applyNumberFormat="1" applyFont="1" applyBorder="1" applyAlignment="1" applyProtection="1">
      <alignment vertical="center"/>
      <protection locked="0"/>
    </xf>
    <xf numFmtId="176" fontId="4" fillId="0" borderId="0" xfId="0" applyNumberFormat="1" applyFont="1" applyAlignment="1" applyProtection="1">
      <protection locked="0"/>
    </xf>
    <xf numFmtId="0" fontId="3" fillId="4" borderId="10" xfId="0" applyFont="1" applyFill="1" applyBorder="1" applyAlignment="1" applyProtection="1">
      <alignment horizontal="center" vertical="center"/>
      <protection hidden="1"/>
    </xf>
    <xf numFmtId="177" fontId="1" fillId="2" borderId="49" xfId="0" applyNumberFormat="1" applyFont="1" applyFill="1" applyBorder="1" applyAlignment="1" applyProtection="1">
      <alignment horizontal="center"/>
      <protection locked="0"/>
    </xf>
    <xf numFmtId="177" fontId="3" fillId="2" borderId="50" xfId="0" applyNumberFormat="1" applyFont="1" applyFill="1" applyBorder="1" applyAlignment="1" applyProtection="1">
      <alignment horizontal="center"/>
      <protection locked="0"/>
    </xf>
    <xf numFmtId="179" fontId="0" fillId="0" borderId="51" xfId="0" applyNumberFormat="1" applyBorder="1" applyProtection="1">
      <protection hidden="1"/>
    </xf>
    <xf numFmtId="179" fontId="0" fillId="0" borderId="52" xfId="0" applyNumberFormat="1" applyBorder="1" applyProtection="1">
      <protection hidden="1"/>
    </xf>
    <xf numFmtId="177" fontId="1" fillId="4" borderId="13" xfId="0" applyNumberFormat="1" applyFont="1" applyFill="1" applyBorder="1" applyAlignment="1" applyProtection="1">
      <alignment horizontal="center"/>
      <protection locked="0"/>
    </xf>
    <xf numFmtId="177" fontId="0" fillId="0" borderId="13" xfId="0" applyNumberFormat="1" applyBorder="1" applyProtection="1">
      <protection locked="0"/>
    </xf>
    <xf numFmtId="177" fontId="13" fillId="4" borderId="13" xfId="0" applyNumberFormat="1" applyFont="1" applyFill="1" applyBorder="1" applyAlignment="1" applyProtection="1">
      <alignment horizontal="center"/>
      <protection locked="0"/>
    </xf>
    <xf numFmtId="177" fontId="13" fillId="2" borderId="49" xfId="0" applyNumberFormat="1" applyFont="1" applyFill="1" applyBorder="1" applyAlignment="1" applyProtection="1">
      <alignment horizontal="center"/>
      <protection locked="0"/>
    </xf>
    <xf numFmtId="177" fontId="12" fillId="2" borderId="50" xfId="0" applyNumberFormat="1" applyFont="1" applyFill="1" applyBorder="1" applyAlignment="1" applyProtection="1">
      <alignment horizontal="center"/>
      <protection locked="0"/>
    </xf>
    <xf numFmtId="176" fontId="4" fillId="2" borderId="0" xfId="35" applyNumberFormat="1" applyFont="1" applyFill="1" applyProtection="1">
      <protection locked="0"/>
    </xf>
    <xf numFmtId="176" fontId="1" fillId="2" borderId="0" xfId="35" applyNumberFormat="1" applyFont="1" applyFill="1" applyAlignment="1" applyProtection="1">
      <alignment horizontal="right"/>
      <protection hidden="1"/>
    </xf>
    <xf numFmtId="0" fontId="1" fillId="0" borderId="0" xfId="35" applyNumberFormat="1" applyFont="1" applyAlignment="1" applyProtection="1">
      <alignment vertical="center"/>
      <protection locked="0"/>
    </xf>
    <xf numFmtId="176" fontId="58" fillId="2" borderId="0" xfId="29" applyNumberFormat="1" applyFont="1" applyFill="1" applyBorder="1" applyAlignment="1" applyProtection="1">
      <protection locked="0"/>
    </xf>
    <xf numFmtId="38" fontId="0" fillId="4" borderId="53" xfId="35" applyNumberFormat="1" applyFont="1" applyFill="1" applyBorder="1" applyProtection="1">
      <protection locked="0"/>
    </xf>
    <xf numFmtId="38" fontId="0" fillId="21" borderId="10" xfId="35" applyNumberFormat="1" applyFont="1" applyFill="1" applyBorder="1" applyProtection="1">
      <protection locked="0"/>
    </xf>
    <xf numFmtId="38" fontId="0" fillId="21" borderId="54" xfId="35" applyNumberFormat="1" applyFont="1" applyFill="1" applyBorder="1" applyProtection="1">
      <protection locked="0"/>
    </xf>
    <xf numFmtId="181" fontId="4" fillId="2" borderId="0" xfId="0" applyNumberFormat="1" applyFont="1" applyFill="1" applyProtection="1">
      <protection locked="0"/>
    </xf>
    <xf numFmtId="176" fontId="59" fillId="2" borderId="11" xfId="0" applyNumberFormat="1" applyFont="1" applyFill="1" applyBorder="1" applyAlignment="1" applyProtection="1">
      <alignment horizontal="right" vertical="center"/>
      <protection locked="0"/>
    </xf>
    <xf numFmtId="176" fontId="60" fillId="2" borderId="11" xfId="0" applyNumberFormat="1" applyFont="1" applyFill="1" applyBorder="1" applyAlignment="1" applyProtection="1">
      <alignment vertical="center"/>
      <protection hidden="1"/>
    </xf>
    <xf numFmtId="176" fontId="60" fillId="2" borderId="44" xfId="0" applyNumberFormat="1" applyFont="1" applyFill="1" applyBorder="1" applyAlignment="1" applyProtection="1">
      <alignment vertical="center"/>
      <protection hidden="1"/>
    </xf>
    <xf numFmtId="0" fontId="14" fillId="2" borderId="0" xfId="0" applyFont="1" applyFill="1" applyProtection="1">
      <protection locked="0"/>
    </xf>
    <xf numFmtId="181" fontId="0" fillId="2" borderId="0" xfId="0" applyNumberFormat="1" applyFill="1" applyProtection="1">
      <protection locked="0"/>
    </xf>
    <xf numFmtId="176" fontId="43" fillId="2" borderId="55" xfId="0" applyNumberFormat="1" applyFont="1" applyFill="1" applyBorder="1" applyAlignment="1" applyProtection="1">
      <alignment vertical="center"/>
      <protection locked="0"/>
    </xf>
    <xf numFmtId="176" fontId="60" fillId="2" borderId="56" xfId="0" applyNumberFormat="1" applyFont="1" applyFill="1" applyBorder="1" applyAlignment="1" applyProtection="1">
      <alignment vertical="center"/>
      <protection hidden="1"/>
    </xf>
    <xf numFmtId="176" fontId="60" fillId="2" borderId="30" xfId="0" applyNumberFormat="1" applyFont="1" applyFill="1" applyBorder="1" applyAlignment="1" applyProtection="1">
      <alignment vertical="center"/>
      <protection hidden="1"/>
    </xf>
    <xf numFmtId="176" fontId="61" fillId="2" borderId="22" xfId="0" applyNumberFormat="1" applyFont="1" applyFill="1" applyBorder="1" applyAlignment="1" applyProtection="1">
      <alignment vertical="center"/>
      <protection locked="0"/>
    </xf>
    <xf numFmtId="176" fontId="59" fillId="2" borderId="0" xfId="0" applyNumberFormat="1" applyFont="1" applyFill="1" applyAlignment="1" applyProtection="1">
      <alignment vertical="center"/>
      <protection locked="0"/>
    </xf>
    <xf numFmtId="176" fontId="1" fillId="21" borderId="37" xfId="0" applyNumberFormat="1" applyFont="1" applyFill="1" applyBorder="1" applyProtection="1">
      <protection locked="0"/>
    </xf>
    <xf numFmtId="176" fontId="1" fillId="21" borderId="11" xfId="0" applyNumberFormat="1" applyFont="1" applyFill="1" applyBorder="1" applyProtection="1">
      <protection locked="0"/>
    </xf>
    <xf numFmtId="176" fontId="62" fillId="21" borderId="11" xfId="0" applyNumberFormat="1" applyFont="1" applyFill="1" applyBorder="1" applyAlignment="1" applyProtection="1">
      <alignment horizontal="right"/>
      <protection locked="0"/>
    </xf>
    <xf numFmtId="176" fontId="13" fillId="0" borderId="57" xfId="0" applyNumberFormat="1" applyFont="1" applyBorder="1" applyAlignment="1" applyProtection="1">
      <alignment vertical="center"/>
      <protection locked="0"/>
    </xf>
    <xf numFmtId="176" fontId="9" fillId="2" borderId="13" xfId="0" applyNumberFormat="1" applyFont="1" applyFill="1" applyBorder="1" applyAlignment="1" applyProtection="1">
      <alignment horizontal="left" vertical="center"/>
      <protection hidden="1"/>
    </xf>
    <xf numFmtId="176" fontId="9" fillId="2" borderId="57" xfId="0" applyNumberFormat="1" applyFont="1" applyFill="1" applyBorder="1" applyAlignment="1" applyProtection="1">
      <alignment horizontal="left" vertical="center"/>
      <protection locked="0"/>
    </xf>
    <xf numFmtId="176" fontId="9" fillId="2" borderId="13" xfId="0" applyNumberFormat="1" applyFont="1" applyFill="1" applyBorder="1" applyAlignment="1" applyProtection="1">
      <alignment vertical="center"/>
      <protection locked="0"/>
    </xf>
    <xf numFmtId="176" fontId="13" fillId="2" borderId="10" xfId="0" applyNumberFormat="1" applyFont="1" applyFill="1" applyBorder="1" applyAlignment="1" applyProtection="1">
      <alignment horizontal="right" vertical="center"/>
      <protection locked="0"/>
    </xf>
    <xf numFmtId="179" fontId="63" fillId="2" borderId="10" xfId="0" applyNumberFormat="1" applyFont="1" applyFill="1" applyBorder="1" applyAlignment="1" applyProtection="1">
      <alignment vertical="center"/>
      <protection hidden="1"/>
    </xf>
    <xf numFmtId="176" fontId="0" fillId="18" borderId="11" xfId="0" applyNumberFormat="1" applyFont="1" applyFill="1" applyBorder="1" applyProtection="1">
      <protection hidden="1"/>
    </xf>
    <xf numFmtId="0" fontId="12" fillId="0" borderId="57" xfId="0" applyFont="1" applyBorder="1" applyAlignment="1" applyProtection="1">
      <alignment horizontal="center"/>
      <protection locked="0"/>
    </xf>
    <xf numFmtId="176" fontId="13" fillId="0" borderId="10" xfId="0" applyNumberFormat="1" applyFont="1" applyBorder="1" applyProtection="1">
      <protection locked="0"/>
    </xf>
    <xf numFmtId="0" fontId="12" fillId="21" borderId="10" xfId="0" applyFont="1" applyFill="1" applyBorder="1" applyAlignment="1" applyProtection="1">
      <alignment horizontal="center"/>
      <protection locked="0"/>
    </xf>
    <xf numFmtId="0" fontId="0" fillId="11" borderId="12" xfId="0" applyFill="1" applyBorder="1" applyProtection="1">
      <protection locked="0"/>
    </xf>
    <xf numFmtId="38" fontId="55" fillId="11" borderId="10" xfId="35" applyFont="1" applyFill="1" applyBorder="1" applyProtection="1">
      <protection hidden="1"/>
    </xf>
    <xf numFmtId="38" fontId="55" fillId="22" borderId="10" xfId="35" applyFont="1" applyFill="1" applyBorder="1" applyProtection="1">
      <protection hidden="1"/>
    </xf>
    <xf numFmtId="176" fontId="13" fillId="18" borderId="10" xfId="0" applyNumberFormat="1" applyFont="1" applyFill="1" applyBorder="1" applyProtection="1">
      <protection locked="0"/>
    </xf>
    <xf numFmtId="176" fontId="4" fillId="11" borderId="10" xfId="0" applyNumberFormat="1" applyFont="1" applyFill="1" applyBorder="1" applyProtection="1">
      <protection locked="0"/>
    </xf>
    <xf numFmtId="180" fontId="13" fillId="22" borderId="10" xfId="0" applyNumberFormat="1" applyFont="1" applyFill="1" applyBorder="1" applyAlignment="1" applyProtection="1">
      <alignment horizontal="right"/>
      <protection locked="0"/>
    </xf>
    <xf numFmtId="176" fontId="4" fillId="0" borderId="0" xfId="0" applyNumberFormat="1" applyFont="1" applyAlignment="1" applyProtection="1">
      <alignment horizontal="right"/>
      <protection hidden="1"/>
    </xf>
    <xf numFmtId="0" fontId="12" fillId="21" borderId="10" xfId="0" applyFont="1" applyFill="1" applyBorder="1" applyProtection="1">
      <protection hidden="1"/>
    </xf>
    <xf numFmtId="0" fontId="12" fillId="23" borderId="10" xfId="0" applyFont="1" applyFill="1" applyBorder="1" applyProtection="1">
      <protection hidden="1"/>
    </xf>
    <xf numFmtId="181" fontId="0" fillId="11" borderId="12" xfId="0" applyNumberFormat="1" applyFill="1" applyBorder="1" applyProtection="1">
      <protection hidden="1"/>
    </xf>
    <xf numFmtId="0" fontId="46" fillId="0" borderId="0" xfId="0" applyFont="1" applyProtection="1">
      <protection locked="0"/>
    </xf>
    <xf numFmtId="0" fontId="33" fillId="0" borderId="0" xfId="0" applyFont="1" applyProtection="1">
      <protection locked="0"/>
    </xf>
    <xf numFmtId="0" fontId="0" fillId="0" borderId="0" xfId="0" applyFont="1" applyProtection="1">
      <protection locked="0"/>
    </xf>
    <xf numFmtId="0" fontId="64" fillId="0" borderId="0" xfId="0" applyFont="1" applyAlignment="1" applyProtection="1">
      <alignment horizontal="center"/>
      <protection locked="0"/>
    </xf>
    <xf numFmtId="0" fontId="4" fillId="0" borderId="0" xfId="0" applyFont="1" applyProtection="1">
      <protection locked="0"/>
    </xf>
    <xf numFmtId="0" fontId="65" fillId="0" borderId="0" xfId="0" applyFont="1" applyProtection="1">
      <protection locked="0"/>
    </xf>
    <xf numFmtId="0" fontId="1" fillId="0" borderId="0" xfId="0" applyFont="1" applyProtection="1">
      <protection locked="0"/>
    </xf>
    <xf numFmtId="0" fontId="2" fillId="0" borderId="0" xfId="0" applyFont="1" applyProtection="1">
      <protection locked="0"/>
    </xf>
    <xf numFmtId="0" fontId="66" fillId="0" borderId="0" xfId="0" applyFont="1" applyProtection="1">
      <protection locked="0"/>
    </xf>
    <xf numFmtId="0" fontId="67" fillId="0" borderId="0" xfId="0" applyFont="1" applyProtection="1">
      <protection locked="0"/>
    </xf>
    <xf numFmtId="0" fontId="4" fillId="0" borderId="0" xfId="0" applyFont="1" applyAlignment="1" applyProtection="1">
      <alignment horizontal="right"/>
      <protection locked="0"/>
    </xf>
    <xf numFmtId="0" fontId="4" fillId="0" borderId="0" xfId="0" applyFont="1" applyAlignment="1" applyProtection="1">
      <alignment vertical="center"/>
      <protection locked="0"/>
    </xf>
    <xf numFmtId="5" fontId="8" fillId="2" borderId="58" xfId="0" applyNumberFormat="1" applyFont="1" applyFill="1" applyBorder="1" applyProtection="1">
      <protection hidden="1"/>
    </xf>
    <xf numFmtId="177" fontId="0" fillId="2" borderId="0" xfId="0" applyNumberFormat="1" applyFill="1" applyBorder="1" applyAlignment="1" applyProtection="1">
      <alignment vertical="center"/>
      <protection locked="0"/>
    </xf>
    <xf numFmtId="0" fontId="44" fillId="2" borderId="0" xfId="0" applyFont="1" applyFill="1" applyProtection="1">
      <protection locked="0"/>
    </xf>
    <xf numFmtId="0" fontId="44" fillId="2" borderId="0" xfId="0" applyFont="1" applyFill="1" applyAlignment="1" applyProtection="1">
      <alignment horizontal="center"/>
      <protection locked="0"/>
    </xf>
    <xf numFmtId="0" fontId="0" fillId="2" borderId="12" xfId="0" applyFont="1" applyFill="1" applyBorder="1" applyProtection="1">
      <protection locked="0"/>
    </xf>
    <xf numFmtId="176" fontId="35" fillId="0" borderId="0" xfId="0" applyNumberFormat="1" applyFont="1" applyAlignment="1" applyProtection="1">
      <alignment horizontal="left" vertical="center"/>
      <protection locked="0"/>
    </xf>
    <xf numFmtId="0" fontId="3" fillId="0" borderId="0" xfId="0" applyFont="1" applyAlignment="1" applyProtection="1">
      <alignment horizontal="left" vertical="center"/>
      <protection locked="0"/>
    </xf>
    <xf numFmtId="176" fontId="35" fillId="0" borderId="0" xfId="0" applyNumberFormat="1" applyFont="1" applyBorder="1" applyAlignment="1" applyProtection="1">
      <alignment horizontal="left" vertical="center"/>
      <protection locked="0"/>
    </xf>
    <xf numFmtId="185" fontId="35" fillId="0" borderId="0" xfId="0" applyNumberFormat="1" applyFont="1" applyAlignment="1" applyProtection="1">
      <alignment horizontal="right" vertical="center"/>
      <protection hidden="1"/>
    </xf>
    <xf numFmtId="0" fontId="8" fillId="24" borderId="10" xfId="0" applyFont="1" applyFill="1" applyBorder="1" applyProtection="1">
      <protection locked="0"/>
    </xf>
    <xf numFmtId="0" fontId="8" fillId="25" borderId="10" xfId="0" applyFont="1" applyFill="1" applyBorder="1" applyAlignment="1" applyProtection="1">
      <alignment horizontal="center"/>
      <protection locked="0"/>
    </xf>
    <xf numFmtId="0" fontId="8" fillId="25" borderId="10" xfId="0" applyFont="1" applyFill="1" applyBorder="1" applyProtection="1">
      <protection locked="0"/>
    </xf>
    <xf numFmtId="0" fontId="8" fillId="25" borderId="10" xfId="0" applyFont="1" applyFill="1" applyBorder="1" applyAlignment="1" applyProtection="1">
      <protection locked="0"/>
    </xf>
    <xf numFmtId="0" fontId="8" fillId="0" borderId="32" xfId="0" applyFont="1" applyBorder="1" applyAlignment="1" applyProtection="1">
      <alignment horizontal="center"/>
      <protection locked="0"/>
    </xf>
    <xf numFmtId="0" fontId="0" fillId="0" borderId="32" xfId="0" applyBorder="1" applyProtection="1">
      <protection locked="0"/>
    </xf>
    <xf numFmtId="0" fontId="8" fillId="0" borderId="59" xfId="0" applyFont="1" applyBorder="1" applyAlignment="1" applyProtection="1">
      <alignment horizontal="center"/>
      <protection locked="0"/>
    </xf>
    <xf numFmtId="0" fontId="0" fillId="0" borderId="59" xfId="0" applyBorder="1" applyProtection="1">
      <protection locked="0"/>
    </xf>
    <xf numFmtId="0" fontId="12" fillId="0" borderId="0" xfId="0" applyFont="1" applyAlignment="1" applyProtection="1">
      <alignment horizontal="center"/>
      <protection locked="0"/>
    </xf>
    <xf numFmtId="186" fontId="0" fillId="0" borderId="0" xfId="0" applyNumberFormat="1" applyAlignment="1" applyProtection="1">
      <alignment horizontal="center"/>
      <protection locked="0"/>
    </xf>
    <xf numFmtId="0" fontId="33" fillId="26" borderId="0" xfId="0" applyFont="1" applyFill="1" applyAlignment="1" applyProtection="1">
      <alignment vertical="center"/>
      <protection locked="0"/>
    </xf>
    <xf numFmtId="0" fontId="69" fillId="26" borderId="0" xfId="0" applyFont="1" applyFill="1" applyAlignment="1" applyProtection="1">
      <alignment vertical="center"/>
      <protection locked="0"/>
    </xf>
    <xf numFmtId="0" fontId="70" fillId="26" borderId="0" xfId="0" applyFont="1" applyFill="1" applyAlignment="1" applyProtection="1">
      <alignment vertical="center"/>
      <protection locked="0"/>
    </xf>
    <xf numFmtId="0" fontId="0" fillId="26" borderId="0" xfId="0" applyFill="1" applyAlignment="1" applyProtection="1">
      <alignment vertical="center"/>
      <protection locked="0"/>
    </xf>
    <xf numFmtId="0" fontId="1" fillId="4" borderId="10" xfId="0" applyFont="1" applyFill="1" applyBorder="1" applyProtection="1">
      <protection locked="0"/>
    </xf>
    <xf numFmtId="176" fontId="1" fillId="4" borderId="10" xfId="0" applyNumberFormat="1" applyFont="1" applyFill="1" applyBorder="1" applyProtection="1">
      <protection hidden="1"/>
    </xf>
    <xf numFmtId="176" fontId="1" fillId="2" borderId="15" xfId="0" applyNumberFormat="1" applyFont="1" applyFill="1" applyBorder="1" applyProtection="1">
      <protection hidden="1"/>
    </xf>
    <xf numFmtId="176" fontId="1" fillId="2" borderId="14" xfId="0" applyNumberFormat="1" applyFont="1" applyFill="1" applyBorder="1" applyProtection="1">
      <protection hidden="1"/>
    </xf>
    <xf numFmtId="0" fontId="0" fillId="3" borderId="10" xfId="0" applyFill="1" applyBorder="1" applyProtection="1">
      <protection locked="0"/>
    </xf>
    <xf numFmtId="0" fontId="44" fillId="2" borderId="60" xfId="0" applyFont="1" applyFill="1" applyBorder="1" applyProtection="1">
      <protection locked="0"/>
    </xf>
    <xf numFmtId="38" fontId="0" fillId="0" borderId="0" xfId="35" applyFont="1" applyAlignment="1" applyProtection="1">
      <alignment vertical="center"/>
      <protection locked="0"/>
    </xf>
    <xf numFmtId="38" fontId="0" fillId="0" borderId="12" xfId="35" applyFont="1" applyBorder="1" applyAlignment="1" applyProtection="1">
      <alignment horizontal="center" vertical="center"/>
      <protection locked="0"/>
    </xf>
    <xf numFmtId="38" fontId="0" fillId="0" borderId="57" xfId="35" applyFont="1" applyBorder="1" applyAlignment="1" applyProtection="1">
      <alignment horizontal="center" vertical="center"/>
      <protection locked="0"/>
    </xf>
    <xf numFmtId="38" fontId="12" fillId="0" borderId="10" xfId="35" applyFont="1" applyBorder="1" applyAlignment="1" applyProtection="1">
      <alignment horizontal="center" vertical="center"/>
      <protection locked="0"/>
    </xf>
    <xf numFmtId="38" fontId="12" fillId="0" borderId="13" xfId="35" applyFont="1" applyBorder="1" applyAlignment="1" applyProtection="1">
      <alignment horizontal="center" vertical="center"/>
      <protection locked="0"/>
    </xf>
    <xf numFmtId="186" fontId="0" fillId="0" borderId="10" xfId="35" applyNumberFormat="1" applyFont="1" applyBorder="1" applyAlignment="1" applyProtection="1">
      <alignment vertical="center"/>
      <protection locked="0"/>
    </xf>
    <xf numFmtId="0" fontId="71" fillId="0" borderId="0" xfId="0" applyFont="1" applyProtection="1">
      <protection locked="0"/>
    </xf>
    <xf numFmtId="0" fontId="0" fillId="0" borderId="0" xfId="0" applyAlignment="1" applyProtection="1">
      <alignment horizontal="left" indent="1"/>
      <protection locked="0"/>
    </xf>
    <xf numFmtId="0" fontId="68" fillId="0" borderId="61" xfId="0" applyFont="1" applyBorder="1" applyAlignment="1" applyProtection="1">
      <alignment horizontal="center" vertical="center" wrapText="1"/>
      <protection locked="0"/>
    </xf>
    <xf numFmtId="0" fontId="0" fillId="0" borderId="61" xfId="0" applyBorder="1" applyAlignment="1" applyProtection="1">
      <alignment wrapText="1"/>
      <protection locked="0"/>
    </xf>
    <xf numFmtId="0" fontId="0" fillId="0" borderId="62" xfId="0" applyBorder="1" applyAlignment="1" applyProtection="1">
      <alignment wrapText="1"/>
      <protection locked="0"/>
    </xf>
    <xf numFmtId="0" fontId="0" fillId="0" borderId="63" xfId="0" applyBorder="1" applyAlignment="1" applyProtection="1">
      <alignment wrapText="1"/>
      <protection locked="0"/>
    </xf>
    <xf numFmtId="0" fontId="0" fillId="0" borderId="64" xfId="0" applyBorder="1" applyAlignment="1" applyProtection="1">
      <alignment wrapText="1"/>
      <protection locked="0"/>
    </xf>
    <xf numFmtId="0" fontId="0" fillId="0" borderId="0" xfId="0" applyAlignment="1" applyProtection="1">
      <alignment horizontal="center" vertical="center"/>
      <protection locked="0"/>
    </xf>
    <xf numFmtId="0" fontId="72" fillId="12" borderId="10" xfId="29" applyFont="1" applyFill="1" applyBorder="1" applyAlignment="1" applyProtection="1">
      <alignment horizontal="center" vertical="center"/>
      <protection locked="0"/>
    </xf>
    <xf numFmtId="0" fontId="73" fillId="22" borderId="10" xfId="29" applyFont="1" applyFill="1" applyBorder="1" applyAlignment="1" applyProtection="1">
      <alignment horizontal="center" vertical="center"/>
      <protection locked="0"/>
    </xf>
    <xf numFmtId="0" fontId="19" fillId="11" borderId="10" xfId="29" applyFill="1" applyBorder="1" applyAlignment="1" applyProtection="1">
      <alignment horizontal="center" vertical="center"/>
      <protection locked="0"/>
    </xf>
    <xf numFmtId="187" fontId="0" fillId="0" borderId="0" xfId="0" applyNumberFormat="1" applyProtection="1">
      <protection locked="0"/>
    </xf>
    <xf numFmtId="0" fontId="74" fillId="0" borderId="0" xfId="0" applyFont="1" applyBorder="1" applyAlignment="1" applyProtection="1">
      <alignment horizontal="center"/>
      <protection locked="0"/>
    </xf>
    <xf numFmtId="0" fontId="44" fillId="2" borderId="0" xfId="0" applyFont="1" applyFill="1" applyBorder="1" applyProtection="1">
      <protection locked="0"/>
    </xf>
    <xf numFmtId="188" fontId="12" fillId="21" borderId="10" xfId="0" applyNumberFormat="1" applyFont="1" applyFill="1" applyBorder="1" applyProtection="1">
      <protection locked="0"/>
    </xf>
    <xf numFmtId="0" fontId="3" fillId="21" borderId="10" xfId="0" applyNumberFormat="1" applyFont="1" applyFill="1" applyBorder="1" applyProtection="1">
      <protection locked="0"/>
    </xf>
    <xf numFmtId="0" fontId="3" fillId="2" borderId="0" xfId="0" applyFont="1" applyFill="1" applyBorder="1" applyAlignment="1" applyProtection="1">
      <alignment horizontal="center"/>
      <protection locked="0"/>
    </xf>
    <xf numFmtId="0" fontId="44" fillId="2" borderId="0" xfId="0" applyFont="1" applyFill="1" applyBorder="1" applyAlignment="1" applyProtection="1">
      <alignment horizontal="center"/>
      <protection locked="0"/>
    </xf>
    <xf numFmtId="0" fontId="44" fillId="0" borderId="0" xfId="0" applyFont="1" applyAlignment="1" applyProtection="1">
      <alignment horizontal="right"/>
      <protection locked="0"/>
    </xf>
    <xf numFmtId="0" fontId="3" fillId="0" borderId="0" xfId="0" applyFont="1" applyAlignment="1" applyProtection="1">
      <alignment horizontal="center"/>
      <protection locked="0"/>
    </xf>
    <xf numFmtId="0" fontId="0" fillId="2" borderId="0" xfId="0" applyFill="1" applyAlignment="1" applyProtection="1">
      <alignment vertical="center"/>
      <protection locked="0"/>
    </xf>
    <xf numFmtId="0" fontId="3" fillId="0" borderId="12" xfId="0" applyFont="1" applyBorder="1" applyAlignment="1" applyProtection="1">
      <alignment vertical="center"/>
      <protection locked="0"/>
    </xf>
    <xf numFmtId="0" fontId="3" fillId="0" borderId="0" xfId="0" applyFont="1" applyAlignment="1" applyProtection="1">
      <alignment vertical="center"/>
      <protection locked="0"/>
    </xf>
    <xf numFmtId="0" fontId="75" fillId="21" borderId="12" xfId="0" applyFont="1" applyFill="1" applyBorder="1" applyAlignment="1" applyProtection="1">
      <alignment horizontal="center"/>
      <protection locked="0"/>
    </xf>
    <xf numFmtId="0" fontId="75" fillId="21" borderId="57" xfId="0" applyFont="1" applyFill="1" applyBorder="1" applyAlignment="1" applyProtection="1">
      <alignment horizontal="center"/>
      <protection locked="0"/>
    </xf>
    <xf numFmtId="189" fontId="0" fillId="0" borderId="0" xfId="0" applyNumberFormat="1" applyProtection="1">
      <protection hidden="1"/>
    </xf>
    <xf numFmtId="38" fontId="0" fillId="21" borderId="10" xfId="35" applyFont="1" applyFill="1" applyBorder="1" applyAlignment="1" applyProtection="1">
      <alignment vertical="center"/>
      <protection hidden="1"/>
    </xf>
    <xf numFmtId="38" fontId="76" fillId="0" borderId="0" xfId="35" applyFont="1" applyAlignment="1" applyProtection="1">
      <alignment vertical="center"/>
      <protection locked="0"/>
    </xf>
    <xf numFmtId="38" fontId="0" fillId="19" borderId="57" xfId="35" applyFont="1" applyFill="1" applyBorder="1" applyAlignment="1" applyProtection="1">
      <alignment vertical="center"/>
      <protection hidden="1"/>
    </xf>
    <xf numFmtId="38" fontId="0" fillId="19" borderId="13" xfId="35" applyFont="1" applyFill="1" applyBorder="1" applyAlignment="1" applyProtection="1">
      <alignment vertical="center"/>
      <protection hidden="1"/>
    </xf>
    <xf numFmtId="0" fontId="0" fillId="0" borderId="10" xfId="35" applyNumberFormat="1" applyFont="1" applyBorder="1" applyAlignment="1" applyProtection="1">
      <alignment vertical="center"/>
      <protection locked="0"/>
    </xf>
    <xf numFmtId="0" fontId="0" fillId="23" borderId="57" xfId="0" applyFill="1" applyBorder="1" applyProtection="1">
      <protection locked="0"/>
    </xf>
    <xf numFmtId="0" fontId="13" fillId="2" borderId="10" xfId="0" applyFont="1" applyFill="1" applyBorder="1" applyAlignment="1" applyProtection="1">
      <alignment horizontal="center" vertical="center"/>
      <protection locked="0"/>
    </xf>
    <xf numFmtId="0" fontId="13" fillId="2" borderId="10" xfId="0" applyNumberFormat="1" applyFont="1" applyFill="1" applyBorder="1" applyAlignment="1" applyProtection="1">
      <alignment horizontal="center" vertical="center"/>
      <protection locked="0"/>
    </xf>
    <xf numFmtId="0" fontId="13" fillId="4" borderId="10" xfId="0" applyNumberFormat="1" applyFont="1" applyFill="1" applyBorder="1" applyAlignment="1" applyProtection="1">
      <alignment horizontal="center" vertical="center"/>
      <protection locked="0"/>
    </xf>
    <xf numFmtId="190" fontId="13" fillId="8" borderId="23" xfId="0" applyNumberFormat="1" applyFont="1" applyFill="1" applyBorder="1" applyAlignment="1" applyProtection="1">
      <alignment horizontal="right" vertical="center"/>
      <protection locked="0"/>
    </xf>
    <xf numFmtId="0" fontId="13" fillId="23" borderId="65" xfId="0" applyFont="1" applyFill="1" applyBorder="1" applyAlignment="1" applyProtection="1">
      <alignment horizontal="center" vertical="center"/>
      <protection locked="0"/>
    </xf>
    <xf numFmtId="0" fontId="13" fillId="18" borderId="66" xfId="0" applyFont="1" applyFill="1" applyBorder="1" applyAlignment="1" applyProtection="1">
      <alignment horizontal="center" vertical="center"/>
      <protection locked="0"/>
    </xf>
    <xf numFmtId="0" fontId="13" fillId="0" borderId="10" xfId="0" applyFont="1" applyBorder="1" applyAlignment="1" applyProtection="1">
      <alignment horizontal="center" vertical="center"/>
      <protection locked="0"/>
    </xf>
    <xf numFmtId="0" fontId="77" fillId="23" borderId="57" xfId="29" applyFont="1" applyFill="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13" fillId="23" borderId="67" xfId="0" applyFont="1" applyFill="1" applyBorder="1" applyAlignment="1" applyProtection="1">
      <alignment horizontal="center" vertical="center"/>
      <protection locked="0"/>
    </xf>
    <xf numFmtId="0" fontId="0" fillId="2" borderId="0" xfId="0" applyFont="1" applyFill="1" applyBorder="1" applyProtection="1">
      <protection locked="0"/>
    </xf>
    <xf numFmtId="0" fontId="0" fillId="0" borderId="12" xfId="0" applyFont="1" applyBorder="1" applyAlignment="1" applyProtection="1">
      <protection locked="0"/>
    </xf>
    <xf numFmtId="191" fontId="13" fillId="18" borderId="10" xfId="0" applyNumberFormat="1" applyFont="1" applyFill="1" applyBorder="1" applyAlignment="1" applyProtection="1">
      <alignment horizontal="center" vertical="center"/>
      <protection locked="0"/>
    </xf>
    <xf numFmtId="191" fontId="0" fillId="18" borderId="10" xfId="35" applyNumberFormat="1" applyFont="1" applyFill="1" applyBorder="1" applyProtection="1">
      <protection locked="0"/>
    </xf>
    <xf numFmtId="0" fontId="0" fillId="0" borderId="23" xfId="0" applyBorder="1" applyProtection="1">
      <protection locked="0"/>
    </xf>
    <xf numFmtId="0" fontId="4" fillId="2" borderId="12" xfId="0" applyFont="1" applyFill="1" applyBorder="1" applyProtection="1">
      <protection locked="0"/>
    </xf>
    <xf numFmtId="0" fontId="4" fillId="0" borderId="13" xfId="0" applyFont="1" applyBorder="1" applyAlignment="1" applyProtection="1">
      <protection locked="0"/>
    </xf>
    <xf numFmtId="0" fontId="13" fillId="19" borderId="10" xfId="0" applyFont="1" applyFill="1" applyBorder="1" applyAlignment="1" applyProtection="1">
      <alignment horizontal="right"/>
      <protection locked="0"/>
    </xf>
    <xf numFmtId="0" fontId="78" fillId="22" borderId="10" xfId="29" applyFont="1" applyFill="1" applyBorder="1" applyAlignment="1" applyProtection="1">
      <alignment horizontal="center" vertical="center"/>
      <protection locked="0"/>
    </xf>
    <xf numFmtId="0" fontId="13" fillId="0" borderId="32" xfId="0" applyFont="1" applyBorder="1" applyAlignment="1" applyProtection="1">
      <alignment horizontal="center" vertical="center"/>
      <protection locked="0"/>
    </xf>
    <xf numFmtId="0" fontId="13" fillId="18" borderId="32" xfId="0" applyFont="1" applyFill="1" applyBorder="1" applyAlignment="1" applyProtection="1">
      <alignment horizontal="center" vertical="center"/>
      <protection locked="0"/>
    </xf>
    <xf numFmtId="0" fontId="4" fillId="2" borderId="0" xfId="0" applyFont="1" applyFill="1" applyBorder="1" applyAlignment="1" applyProtection="1">
      <alignment vertical="center"/>
      <protection locked="0"/>
    </xf>
    <xf numFmtId="0" fontId="13" fillId="2" borderId="32" xfId="0" applyFont="1" applyFill="1" applyBorder="1" applyAlignment="1" applyProtection="1">
      <alignment vertical="center"/>
      <protection locked="0"/>
    </xf>
    <xf numFmtId="0" fontId="2" fillId="22" borderId="32" xfId="0" applyFont="1" applyFill="1" applyBorder="1" applyAlignment="1" applyProtection="1">
      <alignment horizontal="center" vertical="center"/>
      <protection locked="0"/>
    </xf>
    <xf numFmtId="0" fontId="13" fillId="3" borderId="32" xfId="0" applyFont="1" applyFill="1" applyBorder="1" applyAlignment="1" applyProtection="1">
      <alignment vertical="center"/>
      <protection locked="0"/>
    </xf>
    <xf numFmtId="0" fontId="79" fillId="21" borderId="10" xfId="0" applyNumberFormat="1" applyFont="1" applyFill="1" applyBorder="1" applyAlignment="1" applyProtection="1">
      <protection locked="0"/>
    </xf>
    <xf numFmtId="0" fontId="9" fillId="2" borderId="48" xfId="0" applyFont="1" applyFill="1" applyBorder="1" applyAlignment="1" applyProtection="1">
      <alignment horizontal="center" vertical="center"/>
      <protection locked="0"/>
    </xf>
    <xf numFmtId="176" fontId="1" fillId="21" borderId="14" xfId="0" applyNumberFormat="1" applyFont="1" applyFill="1" applyBorder="1" applyProtection="1">
      <protection locked="0"/>
    </xf>
    <xf numFmtId="176" fontId="1" fillId="2" borderId="68" xfId="0" applyNumberFormat="1" applyFont="1" applyFill="1" applyBorder="1" applyProtection="1">
      <protection hidden="1"/>
    </xf>
    <xf numFmtId="0" fontId="9" fillId="2" borderId="57" xfId="0" applyNumberFormat="1" applyFont="1" applyFill="1" applyBorder="1" applyAlignment="1" applyProtection="1">
      <alignment horizontal="right"/>
      <protection locked="0"/>
    </xf>
    <xf numFmtId="0" fontId="9" fillId="2" borderId="69" xfId="0" applyNumberFormat="1" applyFont="1" applyFill="1" applyBorder="1" applyAlignment="1" applyProtection="1">
      <alignment horizontal="right"/>
      <protection locked="0"/>
    </xf>
    <xf numFmtId="0" fontId="13" fillId="18" borderId="23" xfId="0" applyFont="1" applyFill="1" applyBorder="1" applyAlignment="1" applyProtection="1">
      <alignment horizontal="center" vertical="center"/>
      <protection locked="0"/>
    </xf>
    <xf numFmtId="38" fontId="0" fillId="21" borderId="12" xfId="35" applyNumberFormat="1" applyFont="1" applyFill="1" applyBorder="1" applyProtection="1">
      <protection locked="0"/>
    </xf>
    <xf numFmtId="0" fontId="13" fillId="0" borderId="12" xfId="0" applyNumberFormat="1" applyFont="1" applyBorder="1" applyAlignment="1" applyProtection="1">
      <alignment horizontal="center" vertical="center"/>
      <protection locked="0"/>
    </xf>
    <xf numFmtId="179" fontId="0" fillId="2" borderId="10" xfId="0" applyNumberFormat="1" applyFill="1" applyBorder="1" applyProtection="1">
      <protection hidden="1"/>
    </xf>
    <xf numFmtId="177" fontId="13" fillId="4" borderId="23" xfId="0" applyNumberFormat="1" applyFont="1" applyFill="1" applyBorder="1" applyAlignment="1" applyProtection="1">
      <alignment horizontal="center"/>
      <protection locked="0"/>
    </xf>
    <xf numFmtId="177" fontId="0" fillId="0" borderId="42" xfId="0" applyNumberFormat="1" applyBorder="1" applyProtection="1">
      <protection locked="0"/>
    </xf>
    <xf numFmtId="192" fontId="0" fillId="2" borderId="10" xfId="0" applyNumberFormat="1" applyFill="1" applyBorder="1" applyProtection="1">
      <protection locked="0"/>
    </xf>
    <xf numFmtId="192" fontId="0" fillId="21" borderId="10" xfId="0" applyNumberFormat="1" applyFill="1" applyBorder="1" applyProtection="1">
      <protection locked="0"/>
    </xf>
    <xf numFmtId="177" fontId="1" fillId="4" borderId="23" xfId="0" applyNumberFormat="1" applyFont="1" applyFill="1" applyBorder="1" applyAlignment="1" applyProtection="1">
      <alignment horizontal="center"/>
      <protection locked="0"/>
    </xf>
    <xf numFmtId="5" fontId="53" fillId="2" borderId="0" xfId="0" applyNumberFormat="1" applyFont="1" applyFill="1" applyBorder="1" applyProtection="1">
      <protection locked="0"/>
    </xf>
    <xf numFmtId="5" fontId="8" fillId="2" borderId="0" xfId="0" applyNumberFormat="1" applyFont="1" applyFill="1" applyBorder="1" applyProtection="1">
      <protection locked="0"/>
    </xf>
    <xf numFmtId="177" fontId="0" fillId="0" borderId="23" xfId="0" applyNumberFormat="1" applyBorder="1" applyProtection="1">
      <protection locked="0"/>
    </xf>
    <xf numFmtId="193" fontId="0" fillId="21" borderId="13" xfId="0" applyNumberFormat="1" applyFill="1" applyBorder="1" applyProtection="1">
      <protection hidden="1"/>
    </xf>
    <xf numFmtId="0" fontId="13" fillId="18" borderId="10" xfId="0" applyFont="1" applyFill="1" applyBorder="1" applyAlignment="1" applyProtection="1">
      <alignment horizontal="center" vertical="center"/>
      <protection locked="0"/>
    </xf>
    <xf numFmtId="0" fontId="13" fillId="23" borderId="10" xfId="0" applyFont="1" applyFill="1" applyBorder="1" applyAlignment="1" applyProtection="1">
      <alignment horizontal="center" vertical="center"/>
      <protection locked="0"/>
    </xf>
    <xf numFmtId="0" fontId="4" fillId="19" borderId="12" xfId="0" applyFont="1" applyFill="1" applyBorder="1" applyAlignment="1" applyProtection="1">
      <alignment vertical="center"/>
      <protection locked="0"/>
    </xf>
    <xf numFmtId="0" fontId="0" fillId="26" borderId="0" xfId="0" applyFont="1" applyFill="1" applyAlignment="1" applyProtection="1">
      <alignment vertical="center"/>
      <protection locked="0"/>
    </xf>
    <xf numFmtId="177" fontId="0" fillId="26" borderId="0" xfId="0" applyNumberFormat="1" applyFill="1" applyProtection="1">
      <protection locked="0"/>
    </xf>
    <xf numFmtId="0" fontId="33" fillId="26" borderId="0" xfId="0" applyFont="1" applyFill="1" applyProtection="1">
      <protection locked="0"/>
    </xf>
    <xf numFmtId="0" fontId="0" fillId="26" borderId="0" xfId="0" applyFill="1" applyProtection="1">
      <protection locked="0"/>
    </xf>
    <xf numFmtId="0" fontId="0" fillId="4" borderId="0" xfId="0" applyFill="1" applyProtection="1">
      <protection locked="0"/>
    </xf>
    <xf numFmtId="0" fontId="13" fillId="19" borderId="10" xfId="0" applyFont="1" applyFill="1" applyBorder="1" applyAlignment="1" applyProtection="1">
      <alignment horizontal="center" vertical="center"/>
      <protection locked="0"/>
    </xf>
    <xf numFmtId="0" fontId="8" fillId="19" borderId="10" xfId="0" applyFont="1" applyFill="1" applyBorder="1" applyAlignment="1" applyProtection="1">
      <alignment horizontal="center"/>
      <protection locked="0"/>
    </xf>
    <xf numFmtId="0" fontId="3" fillId="2" borderId="13" xfId="0" applyFont="1" applyFill="1" applyBorder="1" applyAlignment="1" applyProtection="1">
      <alignment horizontal="center"/>
      <protection locked="0"/>
    </xf>
    <xf numFmtId="0" fontId="19" fillId="0" borderId="0" xfId="29" applyAlignment="1" applyProtection="1">
      <protection locked="0"/>
    </xf>
    <xf numFmtId="0" fontId="73" fillId="18" borderId="10" xfId="29" applyFont="1" applyFill="1" applyBorder="1" applyAlignment="1" applyProtection="1">
      <alignment horizontal="center"/>
      <protection locked="0"/>
    </xf>
    <xf numFmtId="177" fontId="13" fillId="2" borderId="10" xfId="0" applyNumberFormat="1" applyFont="1" applyFill="1" applyBorder="1" applyAlignment="1" applyProtection="1">
      <alignment vertical="center"/>
      <protection hidden="1"/>
    </xf>
    <xf numFmtId="176" fontId="13" fillId="2" borderId="10" xfId="35" applyNumberFormat="1" applyFont="1" applyFill="1" applyBorder="1" applyAlignment="1" applyProtection="1">
      <alignment vertical="center"/>
      <protection hidden="1"/>
    </xf>
    <xf numFmtId="0" fontId="0" fillId="2" borderId="10" xfId="0" applyNumberFormat="1" applyFill="1" applyBorder="1" applyAlignment="1" applyProtection="1">
      <alignment horizontal="center" vertical="center"/>
      <protection hidden="1"/>
    </xf>
    <xf numFmtId="194" fontId="80" fillId="0" borderId="10" xfId="0" applyNumberFormat="1" applyFont="1" applyBorder="1" applyAlignment="1" applyProtection="1">
      <alignment horizontal="center"/>
      <protection hidden="1"/>
    </xf>
    <xf numFmtId="176" fontId="0" fillId="18" borderId="13" xfId="0" applyNumberFormat="1" applyFill="1" applyBorder="1" applyAlignment="1" applyProtection="1">
      <alignment horizontal="center"/>
      <protection hidden="1"/>
    </xf>
    <xf numFmtId="194" fontId="0" fillId="2" borderId="10" xfId="0" applyNumberFormat="1" applyFill="1" applyBorder="1" applyAlignment="1" applyProtection="1">
      <alignment horizontal="center"/>
      <protection hidden="1"/>
    </xf>
    <xf numFmtId="176" fontId="0" fillId="21" borderId="10" xfId="0" applyNumberFormat="1" applyFill="1" applyBorder="1" applyAlignment="1" applyProtection="1">
      <alignment horizontal="center"/>
      <protection hidden="1"/>
    </xf>
    <xf numFmtId="176" fontId="0" fillId="18" borderId="10" xfId="0" applyNumberFormat="1" applyFill="1" applyBorder="1" applyAlignment="1" applyProtection="1">
      <alignment horizontal="center"/>
      <protection hidden="1"/>
    </xf>
    <xf numFmtId="176" fontId="3" fillId="0" borderId="13" xfId="0" applyNumberFormat="1" applyFont="1" applyBorder="1" applyProtection="1">
      <protection hidden="1"/>
    </xf>
    <xf numFmtId="194" fontId="0" fillId="8" borderId="13" xfId="0" applyNumberFormat="1" applyFill="1" applyBorder="1" applyProtection="1">
      <protection hidden="1"/>
    </xf>
    <xf numFmtId="0" fontId="3" fillId="20" borderId="0" xfId="0" applyNumberFormat="1" applyFont="1" applyFill="1" applyProtection="1">
      <protection locked="0"/>
    </xf>
    <xf numFmtId="176" fontId="0" fillId="20" borderId="0" xfId="0" applyNumberFormat="1" applyFill="1" applyProtection="1">
      <protection hidden="1"/>
    </xf>
    <xf numFmtId="176" fontId="19" fillId="22" borderId="10" xfId="29" applyNumberFormat="1" applyFill="1" applyBorder="1" applyAlignment="1" applyProtection="1">
      <alignment horizontal="center"/>
      <protection locked="0"/>
    </xf>
    <xf numFmtId="0" fontId="9" fillId="0" borderId="10" xfId="0" applyFont="1" applyBorder="1" applyAlignment="1" applyProtection="1">
      <alignment horizontal="center"/>
      <protection locked="0"/>
    </xf>
    <xf numFmtId="0" fontId="0" fillId="0" borderId="0" xfId="0" applyAlignment="1" applyProtection="1">
      <alignment horizontal="right"/>
      <protection locked="0"/>
    </xf>
    <xf numFmtId="38" fontId="76" fillId="0" borderId="10" xfId="35" applyFont="1" applyBorder="1" applyAlignment="1" applyProtection="1">
      <alignment horizontal="center" vertical="center"/>
      <protection locked="0"/>
    </xf>
    <xf numFmtId="0" fontId="81" fillId="0" borderId="0" xfId="0" applyFont="1" applyAlignment="1" applyProtection="1">
      <alignment horizontal="center"/>
      <protection locked="0"/>
    </xf>
    <xf numFmtId="0" fontId="82" fillId="0" borderId="0" xfId="0" applyFont="1" applyProtection="1">
      <protection locked="0"/>
    </xf>
    <xf numFmtId="0" fontId="83" fillId="0" borderId="0" xfId="0" applyFont="1" applyProtection="1">
      <protection locked="0"/>
    </xf>
    <xf numFmtId="0" fontId="34" fillId="0" borderId="0" xfId="0" applyFont="1" applyProtection="1">
      <protection locked="0"/>
    </xf>
    <xf numFmtId="38" fontId="0" fillId="0" borderId="10" xfId="35" applyFont="1" applyBorder="1" applyAlignment="1" applyProtection="1">
      <alignment horizontal="center" vertical="center"/>
      <protection locked="0"/>
    </xf>
    <xf numFmtId="0" fontId="11" fillId="0" borderId="0" xfId="0" applyFont="1" applyProtection="1">
      <protection locked="0"/>
    </xf>
    <xf numFmtId="0" fontId="45" fillId="0" borderId="0" xfId="0" applyFont="1" applyProtection="1">
      <protection locked="0"/>
    </xf>
    <xf numFmtId="38" fontId="0" fillId="0" borderId="10" xfId="35" applyFont="1" applyBorder="1" applyAlignment="1" applyProtection="1">
      <alignment vertical="center"/>
      <protection locked="0"/>
    </xf>
    <xf numFmtId="38" fontId="0" fillId="21" borderId="10" xfId="35" applyFont="1" applyFill="1" applyBorder="1" applyAlignment="1" applyProtection="1">
      <alignment vertical="center"/>
      <protection locked="0"/>
    </xf>
    <xf numFmtId="38" fontId="0" fillId="21" borderId="59" xfId="35" applyFont="1" applyFill="1" applyBorder="1" applyAlignment="1" applyProtection="1">
      <alignment vertical="center"/>
      <protection locked="0"/>
    </xf>
    <xf numFmtId="38" fontId="0" fillId="22" borderId="59" xfId="35" applyFont="1" applyFill="1" applyBorder="1" applyAlignment="1" applyProtection="1">
      <alignment vertical="center"/>
      <protection locked="0"/>
    </xf>
    <xf numFmtId="0" fontId="84" fillId="12" borderId="0" xfId="0" applyFont="1" applyFill="1" applyAlignment="1" applyProtection="1">
      <protection locked="0"/>
    </xf>
    <xf numFmtId="0" fontId="2" fillId="12" borderId="0" xfId="0" applyFont="1" applyFill="1" applyProtection="1">
      <protection locked="0"/>
    </xf>
    <xf numFmtId="3" fontId="85" fillId="0" borderId="70" xfId="0" applyNumberFormat="1" applyFont="1" applyBorder="1" applyProtection="1">
      <protection locked="0"/>
    </xf>
    <xf numFmtId="3" fontId="85" fillId="0" borderId="22" xfId="0" applyNumberFormat="1" applyFont="1" applyBorder="1" applyProtection="1">
      <protection locked="0"/>
    </xf>
    <xf numFmtId="3" fontId="85" fillId="0" borderId="74" xfId="0" applyNumberFormat="1" applyFont="1" applyBorder="1" applyProtection="1">
      <protection locked="0"/>
    </xf>
    <xf numFmtId="0" fontId="4" fillId="0" borderId="0" xfId="0" applyFont="1" applyAlignment="1" applyProtection="1">
      <alignment horizontal="center"/>
      <protection locked="0"/>
    </xf>
    <xf numFmtId="0" fontId="86" fillId="2" borderId="0" xfId="0" applyFont="1" applyFill="1" applyProtection="1">
      <protection locked="0"/>
    </xf>
    <xf numFmtId="3" fontId="85" fillId="0" borderId="17" xfId="0" applyNumberFormat="1" applyFont="1" applyBorder="1" applyProtection="1">
      <protection locked="0"/>
    </xf>
    <xf numFmtId="3" fontId="85" fillId="0" borderId="77" xfId="0" applyNumberFormat="1" applyFont="1" applyBorder="1" applyProtection="1">
      <protection locked="0"/>
    </xf>
    <xf numFmtId="0" fontId="8" fillId="0" borderId="0" xfId="0" applyFont="1" applyProtection="1">
      <protection locked="0"/>
    </xf>
    <xf numFmtId="0" fontId="87" fillId="0" borderId="0" xfId="0" applyFont="1" applyProtection="1">
      <protection locked="0"/>
    </xf>
    <xf numFmtId="0" fontId="2" fillId="0" borderId="0" xfId="0" applyFont="1" applyAlignment="1" applyProtection="1">
      <alignment horizontal="center"/>
      <protection locked="0"/>
    </xf>
    <xf numFmtId="3" fontId="85" fillId="22" borderId="17" xfId="0" applyNumberFormat="1" applyFont="1" applyFill="1" applyBorder="1" applyProtection="1">
      <protection locked="0"/>
    </xf>
    <xf numFmtId="3" fontId="85" fillId="22" borderId="22" xfId="0" applyNumberFormat="1" applyFont="1" applyFill="1" applyBorder="1" applyProtection="1">
      <protection locked="0"/>
    </xf>
    <xf numFmtId="3" fontId="85" fillId="22" borderId="77" xfId="0" applyNumberFormat="1" applyFont="1" applyFill="1" applyBorder="1" applyProtection="1">
      <protection locked="0"/>
    </xf>
    <xf numFmtId="0" fontId="66" fillId="0" borderId="0" xfId="0" applyFont="1" applyAlignment="1" applyProtection="1">
      <alignment horizontal="center"/>
      <protection locked="0"/>
    </xf>
    <xf numFmtId="0" fontId="88" fillId="0" borderId="0" xfId="0" applyFont="1" applyProtection="1">
      <protection locked="0"/>
    </xf>
    <xf numFmtId="0" fontId="62" fillId="0" borderId="0" xfId="0" applyFont="1" applyProtection="1">
      <protection locked="0"/>
    </xf>
    <xf numFmtId="3" fontId="85" fillId="0" borderId="0" xfId="0" applyNumberFormat="1" applyFont="1" applyBorder="1" applyProtection="1">
      <protection locked="0"/>
    </xf>
    <xf numFmtId="3" fontId="85" fillId="22" borderId="0" xfId="0" applyNumberFormat="1" applyFont="1" applyFill="1" applyBorder="1" applyProtection="1">
      <protection locked="0"/>
    </xf>
    <xf numFmtId="0" fontId="4" fillId="2" borderId="0" xfId="0" applyFont="1" applyFill="1" applyProtection="1">
      <protection locked="0"/>
    </xf>
    <xf numFmtId="0" fontId="62" fillId="2" borderId="0" xfId="0" applyFont="1" applyFill="1" applyAlignment="1" applyProtection="1">
      <alignment vertical="center"/>
      <protection locked="0"/>
    </xf>
    <xf numFmtId="0" fontId="66" fillId="2" borderId="0" xfId="0" applyFont="1" applyFill="1" applyProtection="1">
      <protection locked="0"/>
    </xf>
    <xf numFmtId="0" fontId="7" fillId="2" borderId="0" xfId="0" applyFont="1" applyFill="1" applyAlignment="1" applyProtection="1">
      <alignment vertical="center"/>
      <protection locked="0"/>
    </xf>
    <xf numFmtId="179" fontId="89" fillId="0" borderId="0" xfId="0" applyNumberFormat="1" applyFont="1" applyBorder="1" applyAlignment="1" applyProtection="1">
      <alignment vertical="center"/>
      <protection locked="0"/>
    </xf>
    <xf numFmtId="3" fontId="85" fillId="0" borderId="75" xfId="0" applyNumberFormat="1" applyFont="1" applyBorder="1" applyProtection="1">
      <protection locked="0"/>
    </xf>
    <xf numFmtId="179" fontId="90" fillId="0" borderId="0" xfId="0" applyNumberFormat="1" applyFont="1" applyBorder="1" applyAlignment="1" applyProtection="1">
      <alignment vertical="center"/>
      <protection locked="0"/>
    </xf>
    <xf numFmtId="0" fontId="2" fillId="27" borderId="0" xfId="0" applyFont="1" applyFill="1" applyProtection="1">
      <protection locked="0"/>
    </xf>
    <xf numFmtId="179" fontId="89" fillId="0" borderId="0" xfId="0" applyNumberFormat="1" applyFont="1" applyBorder="1" applyAlignment="1" applyProtection="1">
      <alignment horizontal="left" vertical="center"/>
      <protection locked="0"/>
    </xf>
    <xf numFmtId="3" fontId="85" fillId="22" borderId="75" xfId="0" applyNumberFormat="1" applyFont="1" applyFill="1" applyBorder="1" applyProtection="1">
      <protection locked="0"/>
    </xf>
    <xf numFmtId="179" fontId="90" fillId="0" borderId="0" xfId="0" applyNumberFormat="1" applyFont="1" applyBorder="1" applyAlignment="1" applyProtection="1">
      <alignment horizontal="left" vertical="center"/>
      <protection locked="0"/>
    </xf>
    <xf numFmtId="0" fontId="61" fillId="0" borderId="0" xfId="0" applyFont="1" applyAlignment="1" applyProtection="1">
      <alignment horizontal="center"/>
      <protection locked="0"/>
    </xf>
    <xf numFmtId="0" fontId="13" fillId="0" borderId="0" xfId="0" applyFont="1" applyProtection="1">
      <protection locked="0"/>
    </xf>
    <xf numFmtId="0" fontId="87" fillId="0" borderId="0" xfId="0" applyFont="1" applyAlignment="1" applyProtection="1">
      <alignment horizontal="center"/>
      <protection locked="0"/>
    </xf>
    <xf numFmtId="0" fontId="2" fillId="25" borderId="0" xfId="0" applyFont="1" applyFill="1" applyAlignment="1" applyProtection="1">
      <alignment horizontal="left"/>
      <protection locked="0"/>
    </xf>
    <xf numFmtId="0" fontId="1" fillId="25" borderId="0" xfId="0" applyFont="1" applyFill="1" applyProtection="1">
      <protection locked="0"/>
    </xf>
    <xf numFmtId="0" fontId="2" fillId="0" borderId="0" xfId="0" applyFont="1" applyAlignment="1" applyProtection="1">
      <alignment horizontal="right"/>
      <protection locked="0"/>
    </xf>
    <xf numFmtId="0" fontId="4" fillId="21" borderId="31" xfId="0" applyFont="1" applyFill="1" applyBorder="1" applyProtection="1">
      <protection locked="0"/>
    </xf>
    <xf numFmtId="0" fontId="1" fillId="21" borderId="42" xfId="0" applyFont="1" applyFill="1" applyBorder="1" applyProtection="1">
      <protection locked="0"/>
    </xf>
    <xf numFmtId="0" fontId="1" fillId="21" borderId="69" xfId="0" applyFont="1" applyFill="1" applyBorder="1" applyProtection="1">
      <protection locked="0"/>
    </xf>
    <xf numFmtId="0" fontId="4" fillId="21" borderId="78" xfId="0" applyFont="1" applyFill="1" applyBorder="1" applyProtection="1">
      <protection locked="0"/>
    </xf>
    <xf numFmtId="0" fontId="1" fillId="21" borderId="23" xfId="0" applyFont="1" applyFill="1" applyBorder="1" applyProtection="1">
      <protection locked="0"/>
    </xf>
    <xf numFmtId="0" fontId="4" fillId="21" borderId="23" xfId="0" applyFont="1" applyFill="1" applyBorder="1" applyProtection="1">
      <protection locked="0"/>
    </xf>
    <xf numFmtId="0" fontId="1" fillId="21" borderId="79" xfId="0" applyFont="1" applyFill="1" applyBorder="1" applyProtection="1">
      <protection locked="0"/>
    </xf>
    <xf numFmtId="0" fontId="11" fillId="11" borderId="31" xfId="0" applyFont="1" applyFill="1" applyBorder="1" applyProtection="1">
      <protection locked="0"/>
    </xf>
    <xf numFmtId="0" fontId="44" fillId="11" borderId="42" xfId="0" applyFont="1" applyFill="1" applyBorder="1" applyProtection="1">
      <protection locked="0"/>
    </xf>
    <xf numFmtId="0" fontId="4" fillId="11" borderId="42" xfId="0" applyFont="1" applyFill="1" applyBorder="1" applyProtection="1">
      <protection locked="0"/>
    </xf>
    <xf numFmtId="0" fontId="4" fillId="11" borderId="69" xfId="0" applyFont="1" applyFill="1" applyBorder="1" applyProtection="1">
      <protection locked="0"/>
    </xf>
    <xf numFmtId="0" fontId="4" fillId="11" borderId="78" xfId="0" applyFont="1" applyFill="1" applyBorder="1" applyProtection="1">
      <protection locked="0"/>
    </xf>
    <xf numFmtId="0" fontId="2" fillId="11" borderId="23" xfId="0" applyFont="1" applyFill="1" applyBorder="1" applyAlignment="1" applyProtection="1">
      <alignment vertical="center"/>
      <protection locked="0"/>
    </xf>
    <xf numFmtId="0" fontId="5" fillId="11" borderId="23" xfId="0" applyFont="1" applyFill="1" applyBorder="1" applyAlignment="1" applyProtection="1">
      <alignment vertical="center"/>
      <protection locked="0"/>
    </xf>
    <xf numFmtId="0" fontId="4" fillId="11" borderId="23" xfId="0" applyFont="1" applyFill="1" applyBorder="1" applyAlignment="1" applyProtection="1">
      <alignment vertical="center"/>
      <protection locked="0"/>
    </xf>
    <xf numFmtId="0" fontId="4" fillId="11" borderId="79" xfId="0" applyFont="1" applyFill="1" applyBorder="1" applyProtection="1">
      <protection locked="0"/>
    </xf>
    <xf numFmtId="0" fontId="2" fillId="22" borderId="0" xfId="0" applyFont="1" applyFill="1" applyProtection="1">
      <protection locked="0"/>
    </xf>
    <xf numFmtId="0" fontId="1" fillId="22" borderId="0" xfId="0" applyFont="1" applyFill="1" applyProtection="1">
      <protection locked="0"/>
    </xf>
    <xf numFmtId="0" fontId="91" fillId="0" borderId="0" xfId="0" applyFont="1" applyProtection="1">
      <protection locked="0"/>
    </xf>
    <xf numFmtId="0" fontId="92" fillId="0" borderId="0" xfId="29" applyFont="1" applyAlignment="1" applyProtection="1">
      <alignment horizontal="center"/>
      <protection locked="0"/>
    </xf>
    <xf numFmtId="0" fontId="8" fillId="20" borderId="0" xfId="0" applyFont="1" applyFill="1" applyProtection="1">
      <protection locked="0"/>
    </xf>
    <xf numFmtId="0" fontId="44" fillId="20" borderId="0" xfId="0" applyFont="1" applyFill="1" applyProtection="1">
      <protection locked="0"/>
    </xf>
    <xf numFmtId="0" fontId="0" fillId="0" borderId="0" xfId="0" applyFont="1" applyAlignment="1" applyProtection="1">
      <alignment horizontal="center"/>
      <protection locked="0"/>
    </xf>
    <xf numFmtId="3" fontId="85" fillId="0" borderId="80" xfId="0" applyNumberFormat="1" applyFont="1" applyBorder="1" applyProtection="1">
      <protection locked="0"/>
    </xf>
    <xf numFmtId="3" fontId="85" fillId="0" borderId="81" xfId="0" applyNumberFormat="1" applyFont="1" applyBorder="1" applyProtection="1">
      <protection locked="0"/>
    </xf>
    <xf numFmtId="3" fontId="85" fillId="0" borderId="82" xfId="0" applyNumberFormat="1" applyFont="1" applyBorder="1" applyProtection="1">
      <protection locked="0"/>
    </xf>
    <xf numFmtId="3" fontId="85" fillId="0" borderId="84" xfId="0" applyNumberFormat="1" applyFont="1" applyBorder="1" applyProtection="1">
      <protection locked="0"/>
    </xf>
    <xf numFmtId="0" fontId="7" fillId="0" borderId="0" xfId="0" applyFont="1" applyProtection="1">
      <protection locked="0"/>
    </xf>
    <xf numFmtId="0" fontId="93" fillId="0" borderId="0" xfId="0" applyFont="1" applyProtection="1">
      <protection locked="0"/>
    </xf>
    <xf numFmtId="0" fontId="44" fillId="18" borderId="12" xfId="0" applyFont="1" applyFill="1" applyBorder="1" applyProtection="1">
      <protection locked="0"/>
    </xf>
    <xf numFmtId="0" fontId="94" fillId="0" borderId="0" xfId="0" applyFont="1" applyAlignment="1" applyProtection="1">
      <alignment horizontal="right" vertical="center"/>
      <protection locked="0"/>
    </xf>
    <xf numFmtId="0" fontId="94" fillId="0" borderId="0" xfId="0" applyFont="1" applyProtection="1">
      <protection locked="0"/>
    </xf>
    <xf numFmtId="0" fontId="40" fillId="0" borderId="0" xfId="29" applyFont="1" applyBorder="1" applyAlignment="1" applyProtection="1">
      <alignment horizontal="left" vertical="center"/>
      <protection locked="0"/>
    </xf>
    <xf numFmtId="0" fontId="73" fillId="0" borderId="0" xfId="29" applyFont="1" applyAlignment="1" applyProtection="1">
      <alignment horizontal="left" vertical="center"/>
      <protection locked="0"/>
    </xf>
    <xf numFmtId="0" fontId="0" fillId="18" borderId="12" xfId="0" applyFill="1" applyBorder="1" applyProtection="1">
      <protection locked="0"/>
    </xf>
    <xf numFmtId="0" fontId="33" fillId="18" borderId="12" xfId="0" applyFont="1" applyFill="1" applyBorder="1" applyProtection="1">
      <protection locked="0"/>
    </xf>
    <xf numFmtId="0" fontId="35" fillId="18" borderId="12" xfId="0" applyFont="1" applyFill="1" applyBorder="1" applyProtection="1">
      <protection locked="0"/>
    </xf>
    <xf numFmtId="176" fontId="4" fillId="0" borderId="0" xfId="0" applyNumberFormat="1" applyFont="1" applyBorder="1" applyProtection="1">
      <protection locked="0"/>
    </xf>
    <xf numFmtId="0" fontId="1" fillId="0" borderId="0" xfId="0" applyFont="1" applyAlignment="1" applyProtection="1">
      <alignment vertical="center"/>
      <protection locked="0"/>
    </xf>
    <xf numFmtId="0" fontId="94" fillId="0" borderId="0" xfId="0" applyFont="1" applyAlignment="1" applyProtection="1">
      <alignment horizontal="right"/>
      <protection locked="0"/>
    </xf>
    <xf numFmtId="0" fontId="0" fillId="0" borderId="0" xfId="0" applyFont="1" applyAlignment="1" applyProtection="1">
      <alignment vertical="center"/>
      <protection locked="0"/>
    </xf>
    <xf numFmtId="0" fontId="95" fillId="0" borderId="0" xfId="0" applyFont="1" applyProtection="1">
      <protection locked="0"/>
    </xf>
    <xf numFmtId="3" fontId="85" fillId="22" borderId="76" xfId="0" applyNumberFormat="1" applyFont="1" applyFill="1" applyBorder="1" applyProtection="1">
      <protection locked="0"/>
    </xf>
    <xf numFmtId="3" fontId="85" fillId="0" borderId="76" xfId="0" applyNumberFormat="1" applyFont="1" applyBorder="1" applyProtection="1">
      <protection locked="0"/>
    </xf>
    <xf numFmtId="3" fontId="85" fillId="0" borderId="83" xfId="0" applyNumberFormat="1" applyFont="1" applyBorder="1" applyProtection="1">
      <protection locked="0"/>
    </xf>
    <xf numFmtId="3" fontId="96" fillId="21" borderId="85" xfId="0" applyNumberFormat="1" applyFont="1" applyFill="1" applyBorder="1" applyProtection="1">
      <protection locked="0"/>
    </xf>
    <xf numFmtId="3" fontId="96" fillId="21" borderId="86" xfId="0" applyNumberFormat="1" applyFont="1" applyFill="1" applyBorder="1" applyProtection="1">
      <protection locked="0"/>
    </xf>
    <xf numFmtId="3" fontId="85" fillId="0" borderId="92" xfId="0" applyNumberFormat="1" applyFont="1" applyBorder="1" applyProtection="1">
      <protection locked="0"/>
    </xf>
    <xf numFmtId="38" fontId="85" fillId="0" borderId="89" xfId="35" applyFont="1" applyBorder="1" applyProtection="1">
      <protection locked="0"/>
    </xf>
    <xf numFmtId="38" fontId="85" fillId="0" borderId="90" xfId="35" applyFont="1" applyBorder="1" applyProtection="1">
      <protection locked="0"/>
    </xf>
    <xf numFmtId="38" fontId="85" fillId="0" borderId="91" xfId="35" applyFont="1" applyBorder="1" applyProtection="1">
      <protection locked="0"/>
    </xf>
    <xf numFmtId="38" fontId="9" fillId="2" borderId="10" xfId="35" applyFont="1" applyFill="1" applyBorder="1" applyProtection="1">
      <protection locked="0"/>
    </xf>
    <xf numFmtId="38" fontId="9" fillId="18" borderId="10" xfId="35" applyFont="1" applyFill="1" applyBorder="1" applyProtection="1">
      <protection locked="0"/>
    </xf>
    <xf numFmtId="179" fontId="0" fillId="2" borderId="93" xfId="0" applyNumberFormat="1" applyFill="1" applyBorder="1" applyProtection="1">
      <protection hidden="1"/>
    </xf>
    <xf numFmtId="179" fontId="0" fillId="2" borderId="94" xfId="0" applyNumberFormat="1" applyFill="1" applyBorder="1" applyProtection="1">
      <protection hidden="1"/>
    </xf>
    <xf numFmtId="177" fontId="0" fillId="0" borderId="95" xfId="0" applyNumberFormat="1" applyBorder="1" applyProtection="1">
      <protection locked="0"/>
    </xf>
    <xf numFmtId="177" fontId="3" fillId="0" borderId="0" xfId="0" applyNumberFormat="1" applyFont="1" applyBorder="1" applyAlignment="1" applyProtection="1">
      <alignment horizontal="right"/>
      <protection locked="0"/>
    </xf>
    <xf numFmtId="176" fontId="1" fillId="0" borderId="96" xfId="0" applyNumberFormat="1" applyFont="1" applyBorder="1" applyAlignment="1" applyProtection="1">
      <alignment vertical="center"/>
      <protection locked="0"/>
    </xf>
    <xf numFmtId="0" fontId="56" fillId="0" borderId="10" xfId="0" applyFont="1" applyBorder="1" applyProtection="1">
      <protection locked="0"/>
    </xf>
    <xf numFmtId="0" fontId="56" fillId="0" borderId="10" xfId="0" applyFont="1" applyBorder="1" applyAlignment="1" applyProtection="1">
      <protection locked="0"/>
    </xf>
    <xf numFmtId="178" fontId="11" fillId="2" borderId="43" xfId="0" applyNumberFormat="1" applyFont="1" applyFill="1" applyBorder="1" applyAlignment="1" applyProtection="1">
      <alignment vertical="center"/>
      <protection hidden="1"/>
    </xf>
    <xf numFmtId="177" fontId="0" fillId="0" borderId="97" xfId="0" applyNumberFormat="1" applyBorder="1" applyProtection="1">
      <protection locked="0"/>
    </xf>
    <xf numFmtId="177" fontId="0" fillId="0" borderId="79" xfId="0" applyNumberFormat="1" applyBorder="1" applyProtection="1">
      <protection locked="0"/>
    </xf>
    <xf numFmtId="0" fontId="61" fillId="11" borderId="47" xfId="0" applyNumberFormat="1" applyFont="1" applyFill="1" applyBorder="1" applyAlignment="1" applyProtection="1">
      <alignment horizontal="center" vertical="center"/>
      <protection locked="0"/>
    </xf>
    <xf numFmtId="192" fontId="97" fillId="2" borderId="10" xfId="0" applyNumberFormat="1" applyFont="1" applyFill="1" applyBorder="1" applyProtection="1">
      <protection locked="0"/>
    </xf>
    <xf numFmtId="0" fontId="0" fillId="0" borderId="39" xfId="0" applyBorder="1" applyAlignment="1" applyProtection="1">
      <alignment horizontal="left"/>
      <protection locked="0"/>
    </xf>
    <xf numFmtId="0" fontId="14" fillId="0" borderId="0" xfId="0" applyFont="1" applyBorder="1" applyProtection="1">
      <protection locked="0"/>
    </xf>
    <xf numFmtId="0" fontId="13" fillId="0" borderId="12" xfId="0" applyFont="1" applyBorder="1" applyAlignment="1" applyProtection="1">
      <alignment vertical="center"/>
      <protection locked="0"/>
    </xf>
    <xf numFmtId="0" fontId="3" fillId="0" borderId="57" xfId="0" applyFont="1" applyBorder="1" applyProtection="1">
      <protection locked="0"/>
    </xf>
    <xf numFmtId="176" fontId="12" fillId="2" borderId="10" xfId="0" applyNumberFormat="1" applyFont="1" applyFill="1" applyBorder="1" applyAlignment="1" applyProtection="1">
      <alignment horizontal="right"/>
      <protection hidden="1"/>
    </xf>
    <xf numFmtId="0" fontId="12" fillId="0" borderId="10" xfId="0" applyFont="1" applyBorder="1" applyAlignment="1" applyProtection="1">
      <alignment horizontal="center" vertical="center"/>
      <protection locked="0"/>
    </xf>
    <xf numFmtId="195" fontId="3" fillId="0" borderId="57" xfId="0" applyNumberFormat="1" applyFont="1" applyBorder="1" applyProtection="1">
      <protection locked="0"/>
    </xf>
    <xf numFmtId="0" fontId="3" fillId="4" borderId="12" xfId="0" applyFont="1" applyFill="1" applyBorder="1" applyAlignment="1" applyProtection="1">
      <protection locked="0"/>
    </xf>
    <xf numFmtId="176" fontId="33" fillId="0" borderId="32" xfId="0" applyNumberFormat="1" applyFont="1" applyBorder="1" applyAlignment="1" applyProtection="1">
      <alignment vertical="center"/>
      <protection hidden="1"/>
    </xf>
    <xf numFmtId="176" fontId="33" fillId="0" borderId="98" xfId="0" applyNumberFormat="1" applyFont="1" applyBorder="1" applyAlignment="1" applyProtection="1">
      <alignment vertical="center"/>
      <protection hidden="1"/>
    </xf>
    <xf numFmtId="176" fontId="33" fillId="0" borderId="14" xfId="0" applyNumberFormat="1" applyFont="1" applyBorder="1" applyAlignment="1" applyProtection="1">
      <alignment vertical="center"/>
      <protection hidden="1"/>
    </xf>
    <xf numFmtId="179" fontId="33" fillId="0" borderId="59" xfId="0" applyNumberFormat="1" applyFont="1" applyBorder="1" applyAlignment="1" applyProtection="1">
      <alignment vertical="center"/>
      <protection hidden="1"/>
    </xf>
    <xf numFmtId="179" fontId="33" fillId="0" borderId="99" xfId="0" applyNumberFormat="1" applyFont="1" applyBorder="1" applyAlignment="1" applyProtection="1">
      <alignment vertical="center"/>
      <protection hidden="1"/>
    </xf>
    <xf numFmtId="179" fontId="33" fillId="0" borderId="15" xfId="0" applyNumberFormat="1" applyFont="1" applyBorder="1" applyAlignment="1" applyProtection="1">
      <alignment vertical="center"/>
      <protection hidden="1"/>
    </xf>
    <xf numFmtId="176" fontId="33" fillId="2" borderId="10" xfId="0" applyNumberFormat="1" applyFont="1" applyFill="1" applyBorder="1" applyAlignment="1" applyProtection="1">
      <alignment vertical="center"/>
      <protection hidden="1"/>
    </xf>
    <xf numFmtId="176" fontId="33" fillId="2" borderId="100" xfId="0" applyNumberFormat="1" applyFont="1" applyFill="1" applyBorder="1" applyAlignment="1" applyProtection="1">
      <alignment vertical="center"/>
      <protection hidden="1"/>
    </xf>
    <xf numFmtId="176" fontId="33" fillId="2" borderId="37" xfId="0" applyNumberFormat="1" applyFont="1" applyFill="1" applyBorder="1" applyAlignment="1" applyProtection="1">
      <alignment vertical="center"/>
      <protection hidden="1"/>
    </xf>
    <xf numFmtId="176" fontId="33" fillId="2" borderId="21" xfId="0" applyNumberFormat="1" applyFont="1" applyFill="1" applyBorder="1" applyAlignment="1" applyProtection="1">
      <alignment vertical="center"/>
      <protection hidden="1"/>
    </xf>
    <xf numFmtId="176" fontId="33" fillId="2" borderId="36" xfId="0" applyNumberFormat="1" applyFont="1" applyFill="1" applyBorder="1" applyAlignment="1" applyProtection="1">
      <alignment vertical="center"/>
      <protection hidden="1"/>
    </xf>
    <xf numFmtId="176" fontId="33" fillId="2" borderId="11" xfId="0" applyNumberFormat="1" applyFont="1" applyFill="1" applyBorder="1" applyAlignment="1" applyProtection="1">
      <alignment vertical="center"/>
      <protection hidden="1"/>
    </xf>
    <xf numFmtId="176" fontId="33" fillId="0" borderId="36" xfId="0" applyNumberFormat="1" applyFont="1" applyBorder="1" applyAlignment="1" applyProtection="1">
      <alignment vertical="center"/>
      <protection hidden="1"/>
    </xf>
    <xf numFmtId="176" fontId="33" fillId="21" borderId="37" xfId="0" applyNumberFormat="1" applyFont="1" applyFill="1" applyBorder="1" applyAlignment="1" applyProtection="1">
      <alignment vertical="center"/>
      <protection locked="0"/>
    </xf>
    <xf numFmtId="176" fontId="33" fillId="21" borderId="11" xfId="0" applyNumberFormat="1" applyFont="1" applyFill="1" applyBorder="1" applyAlignment="1" applyProtection="1">
      <alignment vertical="center"/>
      <protection locked="0"/>
    </xf>
    <xf numFmtId="176" fontId="33" fillId="21" borderId="15" xfId="0" applyNumberFormat="1" applyFont="1" applyFill="1" applyBorder="1" applyAlignment="1" applyProtection="1">
      <alignment vertical="center"/>
      <protection locked="0"/>
    </xf>
    <xf numFmtId="176" fontId="33" fillId="0" borderId="101" xfId="0" applyNumberFormat="1" applyFont="1" applyBorder="1" applyAlignment="1" applyProtection="1">
      <alignment vertical="center"/>
      <protection hidden="1"/>
    </xf>
    <xf numFmtId="176" fontId="33" fillId="0" borderId="26" xfId="0" applyNumberFormat="1" applyFont="1" applyBorder="1" applyAlignment="1" applyProtection="1">
      <alignment vertical="center"/>
      <protection hidden="1"/>
    </xf>
    <xf numFmtId="176" fontId="33" fillId="21" borderId="36" xfId="0" applyNumberFormat="1" applyFont="1" applyFill="1" applyBorder="1" applyAlignment="1" applyProtection="1">
      <alignment vertical="center"/>
      <protection locked="0"/>
    </xf>
    <xf numFmtId="176" fontId="33" fillId="0" borderId="59" xfId="0" applyNumberFormat="1" applyFont="1" applyBorder="1" applyAlignment="1" applyProtection="1">
      <alignment vertical="center"/>
      <protection hidden="1"/>
    </xf>
    <xf numFmtId="176" fontId="33" fillId="21" borderId="102" xfId="35" applyNumberFormat="1" applyFont="1" applyFill="1" applyBorder="1" applyAlignment="1" applyProtection="1">
      <alignment vertical="center"/>
      <protection locked="0"/>
    </xf>
    <xf numFmtId="176" fontId="33" fillId="21" borderId="99" xfId="35" applyNumberFormat="1" applyFont="1" applyFill="1" applyBorder="1" applyAlignment="1" applyProtection="1">
      <alignment vertical="center"/>
      <protection locked="0"/>
    </xf>
    <xf numFmtId="176" fontId="33" fillId="4" borderId="10" xfId="0" applyNumberFormat="1" applyFont="1" applyFill="1" applyBorder="1" applyAlignment="1" applyProtection="1">
      <alignment vertical="center"/>
      <protection hidden="1"/>
    </xf>
    <xf numFmtId="176" fontId="33" fillId="4" borderId="10" xfId="35" applyNumberFormat="1" applyFont="1" applyFill="1" applyBorder="1" applyAlignment="1" applyProtection="1">
      <alignment vertical="center"/>
      <protection hidden="1"/>
    </xf>
    <xf numFmtId="176" fontId="33" fillId="0" borderId="24" xfId="0" applyNumberFormat="1" applyFont="1" applyBorder="1" applyAlignment="1" applyProtection="1">
      <alignment vertical="center"/>
      <protection hidden="1"/>
    </xf>
    <xf numFmtId="176" fontId="33" fillId="4" borderId="11" xfId="0" applyNumberFormat="1" applyFont="1" applyFill="1" applyBorder="1" applyAlignment="1" applyProtection="1">
      <alignment vertical="center"/>
      <protection hidden="1"/>
    </xf>
    <xf numFmtId="176" fontId="33" fillId="21" borderId="14" xfId="0" applyNumberFormat="1" applyFont="1" applyFill="1" applyBorder="1" applyAlignment="1" applyProtection="1">
      <alignment vertical="center"/>
      <protection locked="0"/>
    </xf>
    <xf numFmtId="176" fontId="33" fillId="2" borderId="59" xfId="0" applyNumberFormat="1" applyFont="1" applyFill="1" applyBorder="1" applyAlignment="1" applyProtection="1">
      <alignment vertical="center"/>
      <protection hidden="1"/>
    </xf>
    <xf numFmtId="176" fontId="33" fillId="0" borderId="103" xfId="0" applyNumberFormat="1" applyFont="1" applyBorder="1" applyAlignment="1" applyProtection="1">
      <alignment vertical="center"/>
      <protection hidden="1"/>
    </xf>
    <xf numFmtId="176" fontId="33" fillId="2" borderId="32" xfId="0" applyNumberFormat="1" applyFont="1" applyFill="1" applyBorder="1" applyAlignment="1" applyProtection="1">
      <alignment vertical="center"/>
      <protection hidden="1"/>
    </xf>
    <xf numFmtId="176" fontId="33" fillId="0" borderId="10" xfId="0" applyNumberFormat="1" applyFont="1" applyBorder="1" applyProtection="1">
      <protection hidden="1"/>
    </xf>
    <xf numFmtId="176" fontId="33" fillId="22" borderId="10" xfId="0" applyNumberFormat="1" applyFont="1" applyFill="1" applyBorder="1" applyProtection="1">
      <protection hidden="1"/>
    </xf>
    <xf numFmtId="176" fontId="33" fillId="18" borderId="10" xfId="0" applyNumberFormat="1" applyFont="1" applyFill="1" applyBorder="1" applyProtection="1">
      <protection hidden="1"/>
    </xf>
    <xf numFmtId="176" fontId="33" fillId="11" borderId="10" xfId="0" applyNumberFormat="1" applyFont="1" applyFill="1" applyBorder="1" applyProtection="1">
      <protection hidden="1"/>
    </xf>
    <xf numFmtId="176" fontId="33" fillId="0" borderId="10" xfId="0" applyNumberFormat="1" applyFont="1" applyBorder="1" applyAlignment="1" applyProtection="1">
      <alignment horizontal="right"/>
      <protection hidden="1"/>
    </xf>
    <xf numFmtId="176" fontId="33" fillId="0" borderId="10" xfId="0" applyNumberFormat="1" applyFont="1" applyBorder="1" applyAlignment="1" applyProtection="1">
      <protection hidden="1"/>
    </xf>
    <xf numFmtId="0" fontId="0" fillId="11" borderId="12" xfId="0" applyFont="1" applyFill="1" applyBorder="1" applyProtection="1">
      <protection locked="0"/>
    </xf>
    <xf numFmtId="191" fontId="4" fillId="21" borderId="10" xfId="35" applyNumberFormat="1" applyFont="1" applyFill="1" applyBorder="1" applyAlignment="1" applyProtection="1">
      <alignment horizontal="center" vertical="center"/>
      <protection locked="0"/>
    </xf>
    <xf numFmtId="199" fontId="9" fillId="18" borderId="10" xfId="28" applyNumberFormat="1" applyFont="1" applyFill="1" applyBorder="1" applyProtection="1">
      <protection locked="0"/>
    </xf>
    <xf numFmtId="199" fontId="0" fillId="0" borderId="0" xfId="0" applyNumberFormat="1" applyProtection="1">
      <protection locked="0"/>
    </xf>
    <xf numFmtId="199" fontId="13" fillId="2" borderId="12" xfId="0" applyNumberFormat="1" applyFont="1" applyFill="1" applyBorder="1" applyAlignment="1" applyProtection="1">
      <alignment vertical="top"/>
      <protection locked="0"/>
    </xf>
    <xf numFmtId="199" fontId="9" fillId="18" borderId="10" xfId="0" applyNumberFormat="1" applyFont="1" applyFill="1" applyBorder="1" applyProtection="1">
      <protection hidden="1"/>
    </xf>
    <xf numFmtId="0" fontId="104" fillId="0" borderId="71" xfId="0" applyFont="1" applyBorder="1" applyProtection="1">
      <protection locked="0"/>
    </xf>
    <xf numFmtId="0" fontId="104" fillId="0" borderId="72" xfId="0" applyFont="1" applyBorder="1" applyProtection="1">
      <protection locked="0"/>
    </xf>
    <xf numFmtId="0" fontId="104" fillId="0" borderId="73" xfId="0" applyFont="1" applyBorder="1" applyProtection="1">
      <protection locked="0"/>
    </xf>
    <xf numFmtId="0" fontId="104" fillId="0" borderId="75" xfId="0" applyFont="1" applyBorder="1" applyProtection="1">
      <protection locked="0"/>
    </xf>
    <xf numFmtId="0" fontId="104" fillId="0" borderId="17" xfId="0" applyFont="1" applyBorder="1" applyProtection="1">
      <protection locked="0"/>
    </xf>
    <xf numFmtId="0" fontId="104" fillId="0" borderId="76" xfId="0" applyFont="1" applyBorder="1" applyProtection="1">
      <protection locked="0"/>
    </xf>
    <xf numFmtId="0" fontId="104" fillId="22" borderId="75" xfId="0" applyFont="1" applyFill="1" applyBorder="1" applyProtection="1">
      <protection locked="0"/>
    </xf>
    <xf numFmtId="0" fontId="104" fillId="22" borderId="17" xfId="0" applyFont="1" applyFill="1" applyBorder="1" applyProtection="1">
      <protection locked="0"/>
    </xf>
    <xf numFmtId="0" fontId="104" fillId="22" borderId="76" xfId="0" applyFont="1" applyFill="1" applyBorder="1" applyProtection="1">
      <protection locked="0"/>
    </xf>
    <xf numFmtId="3" fontId="104" fillId="0" borderId="75" xfId="0" applyNumberFormat="1" applyFont="1" applyBorder="1" applyProtection="1">
      <protection locked="0"/>
    </xf>
    <xf numFmtId="3" fontId="104" fillId="22" borderId="75" xfId="0" applyNumberFormat="1" applyFont="1" applyFill="1" applyBorder="1" applyProtection="1">
      <protection locked="0"/>
    </xf>
    <xf numFmtId="3" fontId="104" fillId="0" borderId="17" xfId="0" applyNumberFormat="1" applyFont="1" applyBorder="1" applyProtection="1">
      <protection locked="0"/>
    </xf>
    <xf numFmtId="3" fontId="104" fillId="22" borderId="17" xfId="0" applyNumberFormat="1" applyFont="1" applyFill="1" applyBorder="1" applyProtection="1">
      <protection locked="0"/>
    </xf>
    <xf numFmtId="3" fontId="104" fillId="0" borderId="82" xfId="0" applyNumberFormat="1" applyFont="1" applyBorder="1" applyProtection="1">
      <protection locked="0"/>
    </xf>
    <xf numFmtId="3" fontId="104" fillId="0" borderId="80" xfId="0" applyNumberFormat="1" applyFont="1" applyBorder="1" applyProtection="1">
      <protection locked="0"/>
    </xf>
    <xf numFmtId="0" fontId="104" fillId="0" borderId="80" xfId="0" applyFont="1" applyBorder="1" applyProtection="1">
      <protection locked="0"/>
    </xf>
    <xf numFmtId="0" fontId="104" fillId="0" borderId="83" xfId="0" applyFont="1" applyBorder="1" applyProtection="1">
      <protection locked="0"/>
    </xf>
    <xf numFmtId="3" fontId="104" fillId="0" borderId="17" xfId="0" applyNumberFormat="1" applyFont="1" applyBorder="1" applyAlignment="1" applyProtection="1">
      <alignment horizontal="right"/>
      <protection locked="0"/>
    </xf>
    <xf numFmtId="3" fontId="14" fillId="29" borderId="17" xfId="0" applyNumberFormat="1" applyFont="1" applyFill="1" applyBorder="1" applyProtection="1">
      <protection locked="0"/>
    </xf>
    <xf numFmtId="3" fontId="104" fillId="22" borderId="76" xfId="0" applyNumberFormat="1" applyFont="1" applyFill="1" applyBorder="1" applyProtection="1">
      <protection locked="0"/>
    </xf>
    <xf numFmtId="3" fontId="104" fillId="0" borderId="76" xfId="0" applyNumberFormat="1" applyFont="1" applyBorder="1" applyProtection="1">
      <protection locked="0"/>
    </xf>
    <xf numFmtId="3" fontId="104" fillId="0" borderId="83" xfId="0" applyNumberFormat="1" applyFont="1" applyBorder="1" applyProtection="1">
      <protection locked="0"/>
    </xf>
    <xf numFmtId="3" fontId="104" fillId="11" borderId="75" xfId="0" applyNumberFormat="1" applyFont="1" applyFill="1" applyBorder="1" applyProtection="1">
      <protection locked="0"/>
    </xf>
    <xf numFmtId="3" fontId="104" fillId="11" borderId="17" xfId="0" applyNumberFormat="1" applyFont="1" applyFill="1" applyBorder="1" applyProtection="1">
      <protection locked="0"/>
    </xf>
    <xf numFmtId="3" fontId="104" fillId="11" borderId="76" xfId="0" applyNumberFormat="1" applyFont="1" applyFill="1" applyBorder="1" applyProtection="1">
      <protection locked="0"/>
    </xf>
    <xf numFmtId="3" fontId="104" fillId="30" borderId="76" xfId="0" applyNumberFormat="1" applyFont="1" applyFill="1" applyBorder="1" applyProtection="1">
      <protection locked="0"/>
    </xf>
    <xf numFmtId="3" fontId="104" fillId="2" borderId="17" xfId="0" applyNumberFormat="1" applyFont="1" applyFill="1" applyBorder="1" applyProtection="1">
      <protection locked="0"/>
    </xf>
    <xf numFmtId="38" fontId="0" fillId="0" borderId="0" xfId="35" applyFont="1" applyProtection="1">
      <protection locked="0"/>
    </xf>
    <xf numFmtId="3" fontId="104" fillId="30" borderId="17" xfId="0" applyNumberFormat="1" applyFont="1" applyFill="1" applyBorder="1" applyProtection="1">
      <protection locked="0"/>
    </xf>
    <xf numFmtId="38" fontId="104" fillId="0" borderId="75" xfId="35" applyFont="1" applyBorder="1" applyProtection="1">
      <protection locked="0"/>
    </xf>
    <xf numFmtId="3" fontId="104" fillId="2" borderId="75" xfId="0" applyNumberFormat="1" applyFont="1" applyFill="1" applyBorder="1" applyProtection="1">
      <protection locked="0"/>
    </xf>
    <xf numFmtId="3" fontId="104" fillId="30" borderId="75" xfId="0" applyNumberFormat="1" applyFont="1" applyFill="1" applyBorder="1" applyProtection="1">
      <protection locked="0"/>
    </xf>
    <xf numFmtId="3" fontId="6" fillId="21" borderId="87" xfId="0" applyNumberFormat="1" applyFont="1" applyFill="1" applyBorder="1" applyProtection="1">
      <protection locked="0"/>
    </xf>
    <xf numFmtId="3" fontId="6" fillId="21" borderId="85" xfId="0" applyNumberFormat="1" applyFont="1" applyFill="1" applyBorder="1" applyProtection="1">
      <protection locked="0"/>
    </xf>
    <xf numFmtId="3" fontId="6" fillId="21" borderId="88" xfId="0" applyNumberFormat="1" applyFont="1" applyFill="1" applyBorder="1" applyProtection="1">
      <protection locked="0"/>
    </xf>
    <xf numFmtId="3" fontId="104" fillId="2" borderId="76" xfId="0" applyNumberFormat="1" applyFont="1" applyFill="1" applyBorder="1" applyProtection="1">
      <protection locked="0"/>
    </xf>
    <xf numFmtId="3" fontId="104" fillId="0" borderId="89" xfId="0" applyNumberFormat="1" applyFont="1" applyBorder="1" applyProtection="1">
      <protection locked="0"/>
    </xf>
    <xf numFmtId="3" fontId="104" fillId="0" borderId="90" xfId="0" applyNumberFormat="1" applyFont="1" applyBorder="1" applyProtection="1">
      <protection locked="0"/>
    </xf>
    <xf numFmtId="3" fontId="104" fillId="0" borderId="91" xfId="0" applyNumberFormat="1" applyFont="1" applyBorder="1" applyProtection="1">
      <protection locked="0"/>
    </xf>
    <xf numFmtId="3" fontId="104" fillId="23" borderId="89" xfId="0" applyNumberFormat="1" applyFont="1" applyFill="1" applyBorder="1" applyProtection="1">
      <protection locked="0"/>
    </xf>
    <xf numFmtId="3" fontId="104" fillId="23" borderId="90" xfId="0" applyNumberFormat="1" applyFont="1" applyFill="1" applyBorder="1" applyProtection="1">
      <protection locked="0"/>
    </xf>
    <xf numFmtId="3" fontId="104" fillId="23" borderId="91" xfId="0" applyNumberFormat="1" applyFont="1" applyFill="1" applyBorder="1" applyProtection="1">
      <protection locked="0"/>
    </xf>
    <xf numFmtId="3" fontId="85" fillId="0" borderId="92" xfId="0" applyNumberFormat="1" applyFont="1" applyBorder="1" applyAlignment="1" applyProtection="1">
      <alignment horizontal="center"/>
      <protection locked="0"/>
    </xf>
    <xf numFmtId="0" fontId="106" fillId="0" borderId="0" xfId="0" applyFont="1" applyProtection="1">
      <protection locked="0"/>
    </xf>
    <xf numFmtId="0" fontId="107" fillId="0" borderId="0" xfId="0" applyFont="1" applyProtection="1">
      <protection locked="0"/>
    </xf>
    <xf numFmtId="0" fontId="107" fillId="0" borderId="0" xfId="0" applyFont="1" applyBorder="1" applyProtection="1">
      <protection locked="0"/>
    </xf>
    <xf numFmtId="0" fontId="107" fillId="0" borderId="0" xfId="0" applyFont="1" applyBorder="1" applyAlignment="1" applyProtection="1">
      <alignment horizontal="left"/>
      <protection locked="0"/>
    </xf>
    <xf numFmtId="38" fontId="0" fillId="0" borderId="13" xfId="35" applyFont="1" applyBorder="1" applyAlignment="1" applyProtection="1">
      <alignment horizontal="center" vertical="center"/>
      <protection locked="0"/>
    </xf>
    <xf numFmtId="38" fontId="0" fillId="0" borderId="12" xfId="35" applyFont="1" applyBorder="1" applyAlignment="1" applyProtection="1">
      <alignment horizontal="center" vertical="center"/>
      <protection locked="0"/>
    </xf>
    <xf numFmtId="0" fontId="4" fillId="11" borderId="13" xfId="0" applyFont="1" applyFill="1" applyBorder="1" applyAlignment="1" applyProtection="1">
      <alignment horizontal="center"/>
      <protection locked="0"/>
    </xf>
    <xf numFmtId="0" fontId="4" fillId="11" borderId="12" xfId="0" applyFont="1" applyFill="1" applyBorder="1" applyAlignment="1" applyProtection="1">
      <alignment horizontal="center"/>
      <protection locked="0"/>
    </xf>
    <xf numFmtId="0" fontId="4" fillId="11" borderId="57" xfId="0" applyFont="1" applyFill="1" applyBorder="1" applyAlignment="1" applyProtection="1">
      <alignment horizontal="center"/>
      <protection locked="0"/>
    </xf>
    <xf numFmtId="6" fontId="19" fillId="0" borderId="0" xfId="43" applyFont="1" applyAlignment="1" applyProtection="1">
      <alignment horizontal="center" vertical="center"/>
      <protection locked="0"/>
    </xf>
    <xf numFmtId="0" fontId="48" fillId="22" borderId="10" xfId="0" applyFont="1" applyFill="1" applyBorder="1" applyAlignment="1" applyProtection="1">
      <alignment horizontal="center" wrapText="1"/>
      <protection locked="0"/>
    </xf>
    <xf numFmtId="0" fontId="2" fillId="0" borderId="10" xfId="0" applyFont="1" applyBorder="1" applyAlignment="1" applyProtection="1">
      <alignment horizontal="center" vertical="center" wrapText="1"/>
      <protection locked="0"/>
    </xf>
    <xf numFmtId="38" fontId="12" fillId="0" borderId="0" xfId="35" applyFont="1" applyAlignment="1" applyProtection="1">
      <alignment horizontal="center" vertical="center" wrapText="1"/>
      <protection locked="0"/>
    </xf>
    <xf numFmtId="38" fontId="12" fillId="0" borderId="23" xfId="35" applyFont="1" applyBorder="1" applyAlignment="1" applyProtection="1">
      <alignment horizontal="center" vertical="center" wrapText="1"/>
      <protection locked="0"/>
    </xf>
    <xf numFmtId="0" fontId="98" fillId="18" borderId="12" xfId="29" applyFont="1" applyFill="1" applyBorder="1" applyAlignment="1" applyProtection="1">
      <alignment horizontal="center" vertical="center"/>
      <protection locked="0"/>
    </xf>
    <xf numFmtId="38" fontId="85" fillId="28" borderId="0" xfId="35" applyFont="1" applyFill="1" applyBorder="1" applyAlignment="1" applyProtection="1">
      <alignment horizontal="center"/>
      <protection locked="0"/>
    </xf>
    <xf numFmtId="38" fontId="85" fillId="28" borderId="60" xfId="35" applyFont="1" applyFill="1" applyBorder="1" applyAlignment="1" applyProtection="1">
      <alignment horizontal="center"/>
      <protection locked="0"/>
    </xf>
    <xf numFmtId="0" fontId="97" fillId="0" borderId="10" xfId="0" applyFont="1" applyBorder="1" applyAlignment="1" applyProtection="1">
      <alignment horizontal="center"/>
      <protection locked="0"/>
    </xf>
    <xf numFmtId="0" fontId="0" fillId="0" borderId="104" xfId="0" applyBorder="1" applyAlignment="1" applyProtection="1">
      <alignment horizontal="center"/>
      <protection locked="0"/>
    </xf>
    <xf numFmtId="0" fontId="0" fillId="0" borderId="104" xfId="0" applyBorder="1" applyProtection="1">
      <protection locked="0"/>
    </xf>
    <xf numFmtId="0" fontId="68" fillId="0" borderId="105" xfId="0" applyFont="1" applyBorder="1" applyAlignment="1" applyProtection="1">
      <alignment horizontal="center" vertical="center" wrapText="1"/>
      <protection locked="0"/>
    </xf>
    <xf numFmtId="0" fontId="68" fillId="0" borderId="106" xfId="0" applyFont="1" applyBorder="1" applyAlignment="1" applyProtection="1">
      <alignment horizontal="center" vertical="center" wrapText="1"/>
      <protection locked="0"/>
    </xf>
    <xf numFmtId="0" fontId="0" fillId="0" borderId="0" xfId="0" applyFill="1" applyBorder="1" applyAlignment="1" applyProtection="1">
      <alignment horizontal="left" wrapText="1"/>
      <protection locked="0"/>
    </xf>
    <xf numFmtId="0" fontId="0" fillId="0" borderId="62" xfId="0" applyBorder="1" applyAlignment="1" applyProtection="1">
      <alignment wrapText="1"/>
      <protection locked="0"/>
    </xf>
    <xf numFmtId="0" fontId="0" fillId="0" borderId="63" xfId="0" applyBorder="1" applyAlignment="1" applyProtection="1">
      <alignment wrapText="1"/>
      <protection locked="0"/>
    </xf>
    <xf numFmtId="0" fontId="0" fillId="0" borderId="64" xfId="0" applyBorder="1" applyAlignment="1" applyProtection="1">
      <alignment wrapText="1"/>
      <protection locked="0"/>
    </xf>
    <xf numFmtId="38" fontId="0" fillId="31" borderId="129" xfId="35" applyFont="1" applyFill="1" applyBorder="1" applyAlignment="1" applyProtection="1">
      <alignment horizontal="center" vertical="center" textRotation="255" wrapText="1"/>
      <protection locked="0"/>
    </xf>
    <xf numFmtId="38" fontId="0" fillId="31" borderId="0" xfId="35" applyFont="1" applyFill="1" applyBorder="1" applyAlignment="1" applyProtection="1">
      <alignment horizontal="center" vertical="center" textRotation="255" wrapText="1"/>
      <protection locked="0"/>
    </xf>
    <xf numFmtId="176" fontId="57" fillId="22" borderId="59" xfId="29" applyNumberFormat="1" applyFont="1" applyFill="1" applyBorder="1" applyAlignment="1" applyProtection="1">
      <alignment horizontal="center" vertical="center"/>
      <protection locked="0"/>
    </xf>
    <xf numFmtId="176" fontId="57" fillId="22" borderId="32" xfId="29" applyNumberFormat="1" applyFont="1" applyFill="1" applyBorder="1" applyAlignment="1" applyProtection="1">
      <alignment horizontal="center" vertical="center"/>
      <protection locked="0"/>
    </xf>
    <xf numFmtId="176" fontId="1" fillId="2" borderId="59" xfId="35" applyNumberFormat="1" applyFont="1" applyFill="1" applyBorder="1" applyAlignment="1" applyProtection="1">
      <alignment horizontal="center"/>
      <protection locked="0"/>
    </xf>
    <xf numFmtId="176" fontId="1" fillId="2" borderId="32" xfId="35" applyNumberFormat="1" applyFont="1" applyFill="1" applyBorder="1" applyAlignment="1" applyProtection="1">
      <alignment horizontal="center"/>
      <protection locked="0"/>
    </xf>
    <xf numFmtId="196" fontId="1" fillId="0" borderId="59" xfId="35" applyNumberFormat="1" applyFont="1" applyBorder="1" applyAlignment="1" applyProtection="1">
      <alignment horizontal="center" vertical="center"/>
      <protection hidden="1"/>
    </xf>
    <xf numFmtId="196" fontId="1" fillId="0" borderId="32" xfId="35" applyNumberFormat="1" applyFont="1" applyBorder="1" applyAlignment="1" applyProtection="1">
      <alignment horizontal="center" vertical="center"/>
      <protection hidden="1"/>
    </xf>
    <xf numFmtId="176" fontId="4" fillId="2" borderId="23" xfId="35" applyNumberFormat="1" applyFont="1" applyFill="1" applyBorder="1" applyAlignment="1" applyProtection="1">
      <alignment horizontal="right"/>
      <protection hidden="1"/>
    </xf>
    <xf numFmtId="176" fontId="11" fillId="21" borderId="23" xfId="35" applyNumberFormat="1" applyFont="1" applyFill="1" applyBorder="1" applyAlignment="1" applyProtection="1">
      <alignment horizontal="center"/>
      <protection locked="0"/>
    </xf>
    <xf numFmtId="176" fontId="2" fillId="0" borderId="23" xfId="35" applyNumberFormat="1" applyFont="1" applyBorder="1" applyAlignment="1" applyProtection="1">
      <alignment horizontal="center"/>
      <protection hidden="1"/>
    </xf>
    <xf numFmtId="176" fontId="1" fillId="0" borderId="10" xfId="35" applyNumberFormat="1" applyFont="1" applyBorder="1" applyAlignment="1" applyProtection="1">
      <alignment horizontal="center"/>
      <protection locked="0"/>
    </xf>
    <xf numFmtId="196" fontId="33" fillId="0" borderId="10" xfId="0" applyNumberFormat="1" applyFont="1" applyBorder="1" applyAlignment="1" applyProtection="1">
      <alignment horizontal="center" vertical="center"/>
      <protection hidden="1"/>
    </xf>
    <xf numFmtId="176" fontId="33" fillId="0" borderId="10" xfId="0" applyNumberFormat="1" applyFont="1" applyBorder="1" applyAlignment="1" applyProtection="1">
      <alignment horizontal="center" vertical="center"/>
      <protection locked="0"/>
    </xf>
    <xf numFmtId="176" fontId="35" fillId="0" borderId="10" xfId="0" applyNumberFormat="1" applyFont="1" applyBorder="1" applyAlignment="1" applyProtection="1">
      <alignment horizontal="center" vertical="center" textRotation="255"/>
      <protection locked="0"/>
    </xf>
    <xf numFmtId="176" fontId="2" fillId="0" borderId="23" xfId="0" applyNumberFormat="1" applyFont="1" applyBorder="1" applyAlignment="1" applyProtection="1">
      <alignment horizontal="center" vertical="center"/>
      <protection locked="0"/>
    </xf>
    <xf numFmtId="176" fontId="13" fillId="0" borderId="13" xfId="0" applyNumberFormat="1" applyFont="1" applyBorder="1" applyAlignment="1" applyProtection="1">
      <alignment horizontal="center" vertical="center"/>
      <protection locked="0"/>
    </xf>
    <xf numFmtId="176" fontId="13" fillId="0" borderId="12" xfId="0" applyNumberFormat="1" applyFont="1" applyBorder="1" applyAlignment="1" applyProtection="1">
      <alignment horizontal="center" vertical="center"/>
      <protection locked="0"/>
    </xf>
    <xf numFmtId="176" fontId="13" fillId="0" borderId="57" xfId="0" applyNumberFormat="1" applyFont="1" applyBorder="1" applyAlignment="1" applyProtection="1">
      <alignment horizontal="center" vertical="center"/>
      <protection locked="0"/>
    </xf>
    <xf numFmtId="196" fontId="2" fillId="0" borderId="31" xfId="0" applyNumberFormat="1" applyFont="1" applyBorder="1" applyAlignment="1" applyProtection="1">
      <alignment horizontal="center" vertical="center"/>
      <protection hidden="1"/>
    </xf>
    <xf numFmtId="196" fontId="2" fillId="0" borderId="69" xfId="0" applyNumberFormat="1" applyFont="1" applyBorder="1" applyAlignment="1" applyProtection="1">
      <alignment horizontal="center" vertical="center"/>
      <protection hidden="1"/>
    </xf>
    <xf numFmtId="196" fontId="2" fillId="0" borderId="78" xfId="0" applyNumberFormat="1" applyFont="1" applyBorder="1" applyAlignment="1" applyProtection="1">
      <alignment horizontal="center" vertical="center"/>
      <protection hidden="1"/>
    </xf>
    <xf numFmtId="196" fontId="2" fillId="0" borderId="79" xfId="0" applyNumberFormat="1" applyFont="1" applyBorder="1" applyAlignment="1" applyProtection="1">
      <alignment horizontal="center" vertical="center"/>
      <protection hidden="1"/>
    </xf>
    <xf numFmtId="196" fontId="2" fillId="2" borderId="31" xfId="0" applyNumberFormat="1" applyFont="1" applyFill="1" applyBorder="1" applyAlignment="1" applyProtection="1">
      <alignment horizontal="center" vertical="center"/>
      <protection hidden="1"/>
    </xf>
    <xf numFmtId="196" fontId="2" fillId="2" borderId="69" xfId="0" applyNumberFormat="1" applyFont="1" applyFill="1" applyBorder="1" applyAlignment="1" applyProtection="1">
      <alignment horizontal="center" vertical="center"/>
      <protection hidden="1"/>
    </xf>
    <xf numFmtId="196" fontId="2" fillId="2" borderId="78" xfId="0" applyNumberFormat="1" applyFont="1" applyFill="1" applyBorder="1" applyAlignment="1" applyProtection="1">
      <alignment horizontal="center" vertical="center"/>
      <protection hidden="1"/>
    </xf>
    <xf numFmtId="196" fontId="2" fillId="2" borderId="79" xfId="0" applyNumberFormat="1" applyFont="1" applyFill="1" applyBorder="1" applyAlignment="1" applyProtection="1">
      <alignment horizontal="center" vertical="center"/>
      <protection hidden="1"/>
    </xf>
    <xf numFmtId="176" fontId="9" fillId="2" borderId="13" xfId="0" applyNumberFormat="1" applyFont="1" applyFill="1" applyBorder="1" applyAlignment="1" applyProtection="1">
      <alignment horizontal="left" vertical="center"/>
      <protection hidden="1"/>
    </xf>
    <xf numFmtId="176" fontId="9" fillId="2" borderId="57" xfId="0" applyNumberFormat="1" applyFont="1" applyFill="1" applyBorder="1" applyAlignment="1" applyProtection="1">
      <alignment horizontal="left" vertical="center"/>
      <protection hidden="1"/>
    </xf>
    <xf numFmtId="176" fontId="9" fillId="2" borderId="13" xfId="0" applyNumberFormat="1" applyFont="1" applyFill="1" applyBorder="1" applyAlignment="1" applyProtection="1">
      <alignment horizontal="right" vertical="center"/>
      <protection hidden="1"/>
    </xf>
    <xf numFmtId="176" fontId="9" fillId="2" borderId="57" xfId="0" applyNumberFormat="1" applyFont="1" applyFill="1" applyBorder="1" applyAlignment="1" applyProtection="1">
      <alignment horizontal="right" vertical="center"/>
      <protection hidden="1"/>
    </xf>
    <xf numFmtId="197" fontId="13" fillId="0" borderId="78" xfId="0" applyNumberFormat="1" applyFont="1" applyBorder="1" applyAlignment="1" applyProtection="1">
      <alignment horizontal="center"/>
      <protection hidden="1"/>
    </xf>
    <xf numFmtId="197" fontId="13" fillId="0" borderId="23" xfId="0" applyNumberFormat="1" applyFont="1" applyBorder="1" applyAlignment="1" applyProtection="1">
      <alignment horizontal="center"/>
      <protection hidden="1"/>
    </xf>
    <xf numFmtId="0" fontId="13" fillId="2" borderId="110" xfId="0" applyFont="1" applyFill="1" applyBorder="1" applyAlignment="1" applyProtection="1">
      <alignment horizontal="center" vertical="center"/>
      <protection locked="0"/>
    </xf>
    <xf numFmtId="0" fontId="13" fillId="2" borderId="57" xfId="0" applyFont="1" applyFill="1" applyBorder="1" applyAlignment="1" applyProtection="1">
      <alignment horizontal="center" vertical="center"/>
      <protection locked="0"/>
    </xf>
    <xf numFmtId="0" fontId="13" fillId="18" borderId="111" xfId="0" applyFont="1" applyFill="1" applyBorder="1" applyAlignment="1" applyProtection="1">
      <alignment horizontal="center" vertical="center"/>
      <protection locked="0"/>
    </xf>
    <xf numFmtId="0" fontId="13" fillId="18" borderId="112" xfId="0" applyFont="1" applyFill="1" applyBorder="1" applyAlignment="1" applyProtection="1">
      <alignment horizontal="center" vertical="center"/>
      <protection locked="0"/>
    </xf>
    <xf numFmtId="0" fontId="13" fillId="0" borderId="78" xfId="0" applyNumberFormat="1" applyFont="1" applyBorder="1" applyAlignment="1" applyProtection="1">
      <alignment horizontal="center" vertical="center"/>
      <protection locked="0"/>
    </xf>
    <xf numFmtId="0" fontId="13" fillId="0" borderId="23" xfId="0" applyNumberFormat="1" applyFont="1" applyBorder="1" applyAlignment="1" applyProtection="1">
      <alignment horizontal="center" vertical="center"/>
      <protection locked="0"/>
    </xf>
    <xf numFmtId="0" fontId="99" fillId="4" borderId="12" xfId="0" applyFont="1" applyFill="1" applyBorder="1" applyAlignment="1" applyProtection="1">
      <alignment horizontal="center"/>
      <protection locked="0"/>
    </xf>
    <xf numFmtId="0" fontId="64" fillId="0" borderId="10" xfId="0" applyFont="1" applyBorder="1" applyAlignment="1" applyProtection="1">
      <alignment horizontal="center"/>
      <protection locked="0"/>
    </xf>
    <xf numFmtId="0" fontId="64" fillId="0" borderId="59" xfId="0" applyFont="1" applyBorder="1" applyAlignment="1" applyProtection="1">
      <alignment horizontal="center"/>
      <protection locked="0"/>
    </xf>
    <xf numFmtId="0" fontId="75" fillId="21" borderId="10" xfId="0" applyFont="1" applyFill="1" applyBorder="1" applyAlignment="1" applyProtection="1">
      <alignment horizontal="center"/>
      <protection locked="0"/>
    </xf>
    <xf numFmtId="0" fontId="3" fillId="2" borderId="13" xfId="0" applyFont="1" applyFill="1" applyBorder="1" applyAlignment="1" applyProtection="1">
      <alignment horizontal="center"/>
      <protection hidden="1"/>
    </xf>
    <xf numFmtId="0" fontId="3" fillId="2" borderId="57" xfId="0" applyFont="1" applyFill="1" applyBorder="1" applyAlignment="1" applyProtection="1">
      <alignment horizontal="center"/>
      <protection hidden="1"/>
    </xf>
    <xf numFmtId="0" fontId="44" fillId="2" borderId="13" xfId="0" applyFont="1" applyFill="1" applyBorder="1" applyAlignment="1" applyProtection="1">
      <alignment horizontal="center"/>
      <protection hidden="1"/>
    </xf>
    <xf numFmtId="0" fontId="44" fillId="2" borderId="57" xfId="0" applyFont="1" applyFill="1" applyBorder="1" applyAlignment="1" applyProtection="1">
      <alignment horizontal="center"/>
      <protection hidden="1"/>
    </xf>
    <xf numFmtId="0" fontId="79" fillId="21" borderId="13" xfId="0" applyNumberFormat="1" applyFont="1" applyFill="1" applyBorder="1" applyAlignment="1" applyProtection="1">
      <alignment horizontal="center"/>
      <protection locked="0"/>
    </xf>
    <xf numFmtId="0" fontId="79" fillId="21" borderId="12" xfId="0" applyNumberFormat="1" applyFont="1" applyFill="1" applyBorder="1" applyAlignment="1" applyProtection="1">
      <alignment horizontal="center"/>
      <protection locked="0"/>
    </xf>
    <xf numFmtId="0" fontId="100" fillId="21" borderId="13" xfId="0" applyFont="1" applyFill="1" applyBorder="1" applyAlignment="1" applyProtection="1">
      <alignment horizontal="center" vertical="center"/>
      <protection locked="0"/>
    </xf>
    <xf numFmtId="0" fontId="100" fillId="21" borderId="12" xfId="0" applyFont="1" applyFill="1" applyBorder="1" applyAlignment="1" applyProtection="1">
      <alignment horizontal="center" vertical="center"/>
      <protection locked="0"/>
    </xf>
    <xf numFmtId="0" fontId="100" fillId="21" borderId="57" xfId="0" applyFont="1" applyFill="1" applyBorder="1" applyAlignment="1" applyProtection="1">
      <alignment horizontal="center" vertical="center"/>
      <protection locked="0"/>
    </xf>
    <xf numFmtId="38" fontId="13" fillId="11" borderId="110" xfId="35" applyFont="1" applyFill="1" applyBorder="1" applyAlignment="1" applyProtection="1">
      <alignment horizontal="right"/>
      <protection locked="0"/>
    </xf>
    <xf numFmtId="38" fontId="13" fillId="11" borderId="115" xfId="35" applyFont="1" applyFill="1" applyBorder="1" applyAlignment="1" applyProtection="1">
      <alignment horizontal="right"/>
      <protection locked="0"/>
    </xf>
    <xf numFmtId="195" fontId="0" fillId="0" borderId="57" xfId="0" applyNumberFormat="1" applyBorder="1" applyAlignment="1" applyProtection="1">
      <alignment horizontal="center"/>
      <protection locked="0"/>
    </xf>
    <xf numFmtId="195" fontId="0" fillId="0" borderId="10" xfId="0" applyNumberFormat="1" applyBorder="1" applyAlignment="1" applyProtection="1">
      <alignment horizontal="center"/>
      <protection locked="0"/>
    </xf>
    <xf numFmtId="0" fontId="101" fillId="2" borderId="0" xfId="0" applyNumberFormat="1" applyFont="1" applyFill="1" applyBorder="1" applyAlignment="1" applyProtection="1">
      <alignment horizontal="center" vertical="center"/>
      <protection locked="0"/>
    </xf>
    <xf numFmtId="0" fontId="101" fillId="2" borderId="42" xfId="0" applyNumberFormat="1" applyFont="1" applyFill="1" applyBorder="1" applyAlignment="1" applyProtection="1">
      <alignment horizontal="center" vertical="center"/>
      <protection locked="0"/>
    </xf>
    <xf numFmtId="0" fontId="101" fillId="2" borderId="69" xfId="0" applyNumberFormat="1" applyFont="1" applyFill="1" applyBorder="1" applyAlignment="1" applyProtection="1">
      <alignment horizontal="center" vertical="center"/>
      <protection locked="0"/>
    </xf>
    <xf numFmtId="0" fontId="101" fillId="2" borderId="23" xfId="0" applyNumberFormat="1" applyFont="1" applyFill="1" applyBorder="1" applyAlignment="1" applyProtection="1">
      <alignment horizontal="center" vertical="center"/>
      <protection locked="0"/>
    </xf>
    <xf numFmtId="0" fontId="101" fillId="2" borderId="79" xfId="0" applyNumberFormat="1" applyFont="1" applyFill="1" applyBorder="1" applyAlignment="1" applyProtection="1">
      <alignment horizontal="center" vertical="center"/>
      <protection locked="0"/>
    </xf>
    <xf numFmtId="0" fontId="13" fillId="0" borderId="110" xfId="0" applyFont="1" applyBorder="1" applyAlignment="1" applyProtection="1">
      <alignment horizontal="center" vertical="center"/>
      <protection locked="0"/>
    </xf>
    <xf numFmtId="0" fontId="13" fillId="0" borderId="12" xfId="0" applyFont="1" applyBorder="1" applyAlignment="1" applyProtection="1">
      <alignment horizontal="center" vertical="center"/>
      <protection locked="0"/>
    </xf>
    <xf numFmtId="0" fontId="2" fillId="2" borderId="23" xfId="0" applyFont="1" applyFill="1" applyBorder="1" applyAlignment="1" applyProtection="1">
      <alignment horizontal="center"/>
      <protection locked="0"/>
    </xf>
    <xf numFmtId="0" fontId="2" fillId="2" borderId="79" xfId="0" applyFont="1" applyFill="1" applyBorder="1" applyAlignment="1" applyProtection="1">
      <alignment horizontal="center"/>
      <protection locked="0"/>
    </xf>
    <xf numFmtId="0" fontId="9" fillId="2" borderId="13" xfId="0" applyNumberFormat="1" applyFont="1" applyFill="1" applyBorder="1" applyAlignment="1" applyProtection="1">
      <alignment horizontal="right"/>
      <protection locked="0"/>
    </xf>
    <xf numFmtId="0" fontId="9" fillId="2" borderId="12" xfId="0" applyNumberFormat="1" applyFont="1" applyFill="1" applyBorder="1" applyAlignment="1" applyProtection="1">
      <alignment horizontal="right"/>
      <protection locked="0"/>
    </xf>
    <xf numFmtId="0" fontId="9" fillId="2" borderId="57" xfId="0" applyNumberFormat="1" applyFont="1" applyFill="1" applyBorder="1" applyAlignment="1" applyProtection="1">
      <alignment horizontal="right"/>
      <protection locked="0"/>
    </xf>
    <xf numFmtId="0" fontId="9" fillId="2" borderId="107" xfId="0" applyNumberFormat="1" applyFont="1" applyFill="1" applyBorder="1" applyAlignment="1" applyProtection="1">
      <alignment horizontal="right"/>
      <protection locked="0"/>
    </xf>
    <xf numFmtId="0" fontId="9" fillId="2" borderId="108" xfId="0" applyNumberFormat="1" applyFont="1" applyFill="1" applyBorder="1" applyAlignment="1" applyProtection="1">
      <alignment horizontal="right"/>
      <protection locked="0"/>
    </xf>
    <xf numFmtId="0" fontId="9" fillId="2" borderId="109" xfId="0" applyNumberFormat="1" applyFont="1" applyFill="1" applyBorder="1" applyAlignment="1" applyProtection="1">
      <alignment horizontal="right"/>
      <protection locked="0"/>
    </xf>
    <xf numFmtId="38" fontId="0" fillId="2" borderId="13" xfId="35" applyNumberFormat="1" applyFont="1" applyFill="1" applyBorder="1" applyAlignment="1" applyProtection="1">
      <alignment horizontal="right"/>
      <protection locked="0"/>
    </xf>
    <xf numFmtId="38" fontId="0" fillId="2" borderId="57" xfId="35" applyNumberFormat="1" applyFont="1" applyFill="1" applyBorder="1" applyAlignment="1" applyProtection="1">
      <alignment horizontal="right"/>
      <protection locked="0"/>
    </xf>
    <xf numFmtId="0" fontId="13" fillId="0" borderId="57" xfId="0" applyFont="1" applyBorder="1" applyAlignment="1" applyProtection="1">
      <alignment horizontal="center" vertical="center"/>
      <protection locked="0"/>
    </xf>
    <xf numFmtId="0" fontId="13" fillId="22" borderId="113" xfId="0" applyFont="1" applyFill="1" applyBorder="1" applyAlignment="1" applyProtection="1">
      <alignment horizontal="center" vertical="center"/>
      <protection locked="0"/>
    </xf>
    <xf numFmtId="0" fontId="13" fillId="22" borderId="114" xfId="0" applyFont="1" applyFill="1" applyBorder="1" applyAlignment="1" applyProtection="1">
      <alignment horizontal="center" vertical="center"/>
      <protection locked="0"/>
    </xf>
    <xf numFmtId="0" fontId="13" fillId="0" borderId="110" xfId="0" applyNumberFormat="1" applyFont="1" applyBorder="1" applyAlignment="1" applyProtection="1">
      <alignment horizontal="center" vertical="center"/>
      <protection locked="0"/>
    </xf>
    <xf numFmtId="0" fontId="13" fillId="0" borderId="12" xfId="0" applyNumberFormat="1" applyFont="1" applyBorder="1" applyAlignment="1" applyProtection="1">
      <alignment horizontal="center" vertical="center"/>
      <protection locked="0"/>
    </xf>
    <xf numFmtId="0" fontId="13" fillId="0" borderId="13" xfId="0" applyFont="1" applyBorder="1" applyAlignment="1" applyProtection="1">
      <alignment horizontal="center" vertical="center"/>
      <protection locked="0"/>
    </xf>
    <xf numFmtId="176" fontId="13" fillId="0" borderId="116" xfId="0" applyNumberFormat="1" applyFont="1" applyBorder="1" applyAlignment="1" applyProtection="1">
      <alignment horizontal="center" vertical="center" wrapText="1"/>
      <protection locked="0"/>
    </xf>
    <xf numFmtId="176" fontId="13" fillId="0" borderId="117" xfId="0" applyNumberFormat="1" applyFont="1" applyBorder="1" applyAlignment="1" applyProtection="1">
      <alignment horizontal="center" vertical="center" wrapText="1"/>
      <protection locked="0"/>
    </xf>
    <xf numFmtId="176" fontId="1" fillId="0" borderId="10" xfId="0" applyNumberFormat="1" applyFont="1" applyBorder="1" applyAlignment="1" applyProtection="1">
      <alignment horizontal="center"/>
      <protection locked="0"/>
    </xf>
    <xf numFmtId="176" fontId="13" fillId="0" borderId="118" xfId="0" applyNumberFormat="1" applyFont="1" applyBorder="1" applyAlignment="1" applyProtection="1">
      <alignment horizontal="left" vertical="center" wrapText="1"/>
      <protection locked="0"/>
    </xf>
    <xf numFmtId="176" fontId="13" fillId="0" borderId="119" xfId="0" applyNumberFormat="1" applyFont="1" applyBorder="1" applyAlignment="1" applyProtection="1">
      <alignment horizontal="left" vertical="center" wrapText="1"/>
      <protection locked="0"/>
    </xf>
    <xf numFmtId="176" fontId="4" fillId="0" borderId="13" xfId="0" applyNumberFormat="1" applyFont="1" applyBorder="1" applyAlignment="1" applyProtection="1">
      <alignment horizontal="center"/>
      <protection locked="0"/>
    </xf>
    <xf numFmtId="176" fontId="4" fillId="0" borderId="57" xfId="0" applyNumberFormat="1" applyFont="1" applyBorder="1" applyAlignment="1" applyProtection="1">
      <alignment horizontal="center"/>
      <protection locked="0"/>
    </xf>
    <xf numFmtId="176" fontId="13" fillId="22" borderId="10" xfId="0" applyNumberFormat="1" applyFont="1" applyFill="1" applyBorder="1" applyAlignment="1" applyProtection="1">
      <alignment horizontal="center"/>
      <protection locked="0"/>
    </xf>
    <xf numFmtId="176" fontId="1" fillId="0" borderId="120" xfId="0" applyNumberFormat="1" applyFont="1" applyBorder="1" applyAlignment="1" applyProtection="1">
      <alignment horizontal="center" vertical="center" textRotation="255"/>
      <protection locked="0"/>
    </xf>
    <xf numFmtId="176" fontId="1" fillId="0" borderId="36" xfId="0" applyNumberFormat="1" applyFont="1" applyBorder="1" applyAlignment="1" applyProtection="1">
      <alignment horizontal="center" vertical="center" textRotation="255"/>
      <protection locked="0"/>
    </xf>
    <xf numFmtId="176" fontId="1" fillId="0" borderId="121" xfId="0" applyNumberFormat="1" applyFont="1" applyBorder="1" applyAlignment="1" applyProtection="1">
      <alignment horizontal="center" vertical="center" textRotation="255"/>
      <protection locked="0"/>
    </xf>
    <xf numFmtId="176" fontId="1" fillId="0" borderId="122" xfId="0" applyNumberFormat="1" applyFont="1" applyBorder="1" applyAlignment="1" applyProtection="1">
      <alignment horizontal="center" vertical="center" textRotation="255"/>
      <protection locked="0"/>
    </xf>
    <xf numFmtId="176" fontId="1" fillId="0" borderId="59" xfId="0" applyNumberFormat="1" applyFont="1" applyBorder="1" applyAlignment="1" applyProtection="1">
      <alignment horizontal="center" vertical="center" textRotation="255"/>
      <protection locked="0"/>
    </xf>
    <xf numFmtId="176" fontId="1" fillId="0" borderId="17" xfId="0" applyNumberFormat="1" applyFont="1" applyBorder="1" applyAlignment="1" applyProtection="1">
      <alignment horizontal="center" vertical="center" textRotation="255"/>
      <protection locked="0"/>
    </xf>
    <xf numFmtId="176" fontId="1" fillId="0" borderId="32" xfId="0" applyNumberFormat="1" applyFont="1" applyBorder="1" applyAlignment="1" applyProtection="1">
      <alignment horizontal="center" vertical="center" textRotation="255"/>
      <protection locked="0"/>
    </xf>
    <xf numFmtId="176" fontId="1" fillId="0" borderId="15" xfId="0" applyNumberFormat="1" applyFont="1" applyBorder="1" applyAlignment="1" applyProtection="1">
      <alignment horizontal="center" vertical="center" textRotation="255"/>
      <protection locked="0"/>
    </xf>
    <xf numFmtId="176" fontId="13" fillId="18" borderId="13" xfId="0" applyNumberFormat="1" applyFont="1" applyFill="1" applyBorder="1" applyAlignment="1" applyProtection="1">
      <alignment horizontal="center"/>
      <protection locked="0"/>
    </xf>
    <xf numFmtId="176" fontId="13" fillId="18" borderId="57" xfId="0" applyNumberFormat="1" applyFont="1" applyFill="1" applyBorder="1" applyAlignment="1" applyProtection="1">
      <alignment horizontal="center"/>
      <protection locked="0"/>
    </xf>
    <xf numFmtId="176" fontId="13" fillId="11" borderId="13" xfId="0" applyNumberFormat="1" applyFont="1" applyFill="1" applyBorder="1" applyAlignment="1" applyProtection="1">
      <alignment horizontal="center"/>
      <protection locked="0"/>
    </xf>
    <xf numFmtId="176" fontId="13" fillId="11" borderId="57" xfId="0" applyNumberFormat="1" applyFont="1" applyFill="1" applyBorder="1" applyAlignment="1" applyProtection="1">
      <alignment horizontal="center"/>
      <protection locked="0"/>
    </xf>
    <xf numFmtId="0" fontId="0" fillId="11" borderId="13" xfId="0" applyFill="1" applyBorder="1" applyAlignment="1" applyProtection="1">
      <alignment horizontal="center"/>
      <protection hidden="1"/>
    </xf>
    <xf numFmtId="0" fontId="0" fillId="11" borderId="12" xfId="0" applyFill="1" applyBorder="1" applyAlignment="1" applyProtection="1">
      <alignment horizontal="center"/>
      <protection hidden="1"/>
    </xf>
    <xf numFmtId="0" fontId="0" fillId="11" borderId="57" xfId="0" applyFill="1" applyBorder="1" applyAlignment="1" applyProtection="1">
      <alignment horizontal="center"/>
      <protection hidden="1"/>
    </xf>
    <xf numFmtId="0" fontId="102" fillId="11" borderId="13" xfId="0" applyFont="1" applyFill="1" applyBorder="1" applyAlignment="1" applyProtection="1">
      <alignment horizontal="center"/>
      <protection hidden="1"/>
    </xf>
    <xf numFmtId="0" fontId="102" fillId="11" borderId="57" xfId="0" applyFont="1" applyFill="1" applyBorder="1" applyAlignment="1" applyProtection="1">
      <alignment horizontal="center"/>
      <protection hidden="1"/>
    </xf>
    <xf numFmtId="176" fontId="4" fillId="11" borderId="12" xfId="0" applyNumberFormat="1" applyFont="1" applyFill="1" applyBorder="1" applyAlignment="1" applyProtection="1">
      <alignment horizontal="right"/>
      <protection hidden="1"/>
    </xf>
    <xf numFmtId="0" fontId="4" fillId="11" borderId="12" xfId="0" applyFont="1" applyFill="1" applyBorder="1" applyAlignment="1" applyProtection="1">
      <alignment horizontal="right"/>
      <protection hidden="1"/>
    </xf>
    <xf numFmtId="198" fontId="8" fillId="0" borderId="32" xfId="0" applyNumberFormat="1" applyFont="1" applyBorder="1" applyAlignment="1" applyProtection="1">
      <alignment horizontal="right"/>
      <protection hidden="1"/>
    </xf>
    <xf numFmtId="177" fontId="0" fillId="0" borderId="123" xfId="0" applyNumberFormat="1" applyFont="1" applyBorder="1" applyAlignment="1" applyProtection="1">
      <alignment horizontal="center" vertical="center"/>
      <protection hidden="1"/>
    </xf>
    <xf numFmtId="177" fontId="0" fillId="0" borderId="124" xfId="0" applyNumberFormat="1" applyFont="1" applyBorder="1" applyAlignment="1" applyProtection="1">
      <alignment horizontal="center" vertical="center"/>
      <protection hidden="1"/>
    </xf>
    <xf numFmtId="177" fontId="0" fillId="0" borderId="125" xfId="0" applyNumberFormat="1" applyFont="1" applyBorder="1" applyAlignment="1" applyProtection="1">
      <alignment horizontal="center" vertical="center"/>
      <protection hidden="1"/>
    </xf>
    <xf numFmtId="177" fontId="0" fillId="0" borderId="126" xfId="0" applyNumberFormat="1" applyFont="1" applyBorder="1" applyAlignment="1" applyProtection="1">
      <alignment horizontal="center" vertical="center"/>
      <protection hidden="1"/>
    </xf>
    <xf numFmtId="177" fontId="0" fillId="0" borderId="127" xfId="0" applyNumberFormat="1" applyFont="1" applyBorder="1" applyAlignment="1" applyProtection="1">
      <alignment horizontal="center" vertical="center"/>
      <protection hidden="1"/>
    </xf>
    <xf numFmtId="177" fontId="0" fillId="0" borderId="128" xfId="0" applyNumberFormat="1" applyFont="1" applyBorder="1" applyAlignment="1" applyProtection="1">
      <alignment horizontal="center" vertical="center"/>
      <protection hidden="1"/>
    </xf>
  </cellXfs>
  <cellStyles count="46">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xfId="28" builtinId="5"/>
    <cellStyle name="ハイパーリンク" xfId="29" builtinId="8"/>
    <cellStyle name="メモ" xfId="30" builtinId="10" customBuiltin="1"/>
    <cellStyle name="リンク セル" xfId="31" builtinId="24" customBuiltin="1"/>
    <cellStyle name="悪い" xfId="32" builtinId="27" customBuiltin="1"/>
    <cellStyle name="計算" xfId="33" builtinId="22" customBuiltin="1"/>
    <cellStyle name="警告文" xfId="34" builtinId="11" customBuiltin="1"/>
    <cellStyle name="桁区切り" xfId="35" builtinId="6"/>
    <cellStyle name="見出し 1" xfId="36" builtinId="16" customBuiltin="1"/>
    <cellStyle name="見出し 2" xfId="37" builtinId="17" customBuiltin="1"/>
    <cellStyle name="見出し 3" xfId="38" builtinId="18" customBuiltin="1"/>
    <cellStyle name="見出し 4" xfId="39" builtinId="19" customBuiltin="1"/>
    <cellStyle name="集計" xfId="40" builtinId="25" customBuiltin="1"/>
    <cellStyle name="出力" xfId="41" builtinId="21" customBuiltin="1"/>
    <cellStyle name="説明文" xfId="42" builtinId="53" customBuiltin="1"/>
    <cellStyle name="通貨" xfId="43" builtinId="7"/>
    <cellStyle name="入力" xfId="44" builtinId="20" customBuiltin="1"/>
    <cellStyle name="標準" xfId="0" builtinId="0"/>
    <cellStyle name="良い" xfId="45" builtinId="26" customBuiltin="1"/>
  </cellStyles>
  <dxfs count="11">
    <dxf>
      <font>
        <b val="0"/>
        <condense val="0"/>
        <extend val="0"/>
        <color indexed="10"/>
      </font>
    </dxf>
    <dxf>
      <font>
        <b val="0"/>
        <condense val="0"/>
        <extend val="0"/>
        <color indexed="12"/>
      </font>
    </dxf>
    <dxf>
      <font>
        <b val="0"/>
        <condense val="0"/>
        <extend val="0"/>
        <color indexed="10"/>
      </font>
    </dxf>
    <dxf>
      <font>
        <b val="0"/>
        <condense val="0"/>
        <extend val="0"/>
        <color indexed="10"/>
      </font>
    </dxf>
    <dxf>
      <font>
        <b val="0"/>
        <condense val="0"/>
        <extend val="0"/>
        <color indexed="12"/>
      </font>
    </dxf>
    <dxf>
      <font>
        <b val="0"/>
        <condense val="0"/>
        <extend val="0"/>
        <color indexed="10"/>
      </font>
    </dxf>
    <dxf>
      <font>
        <b val="0"/>
        <condense val="0"/>
        <extend val="0"/>
        <color indexed="12"/>
      </font>
    </dxf>
    <dxf>
      <font>
        <b val="0"/>
        <condense val="0"/>
        <extend val="0"/>
        <color indexed="10"/>
      </font>
    </dxf>
    <dxf>
      <font>
        <b val="0"/>
        <condense val="0"/>
        <extend val="0"/>
        <color indexed="10"/>
      </font>
    </dxf>
    <dxf>
      <font>
        <b val="0"/>
        <condense val="0"/>
        <extend val="0"/>
        <color indexed="10"/>
      </font>
    </dxf>
    <dxf>
      <font>
        <b val="0"/>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EC0000"/>
      <rgbColor rgb="0000FF00"/>
      <rgbColor rgb="000000FF"/>
      <rgbColor rgb="00FFFF65"/>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99FFFF"/>
      <rgbColor rgb="00E5FFFF"/>
      <rgbColor rgb="00D9FFD9"/>
      <rgbColor rgb="00FFFFCF"/>
      <rgbColor rgb="00DCFDB3"/>
      <rgbColor rgb="00FFCBFF"/>
      <rgbColor rgb="00FFCCFF"/>
      <rgbColor rgb="00FFDDBB"/>
      <rgbColor rgb="003366FF"/>
      <rgbColor rgb="0033CCCC"/>
      <rgbColor rgb="00C0FC8A"/>
      <rgbColor rgb="00FFCC00"/>
      <rgbColor rgb="00FF9900"/>
      <rgbColor rgb="00FF6600"/>
      <rgbColor rgb="00666699"/>
      <rgbColor rgb="00969696"/>
      <rgbColor rgb="00003366"/>
      <rgbColor rgb="00339966"/>
      <rgbColor rgb="00003300"/>
      <rgbColor rgb="00333300"/>
      <rgbColor rgb="00993300"/>
      <rgbColor rgb="00FFDAB5"/>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fmlaLink="$M$8" lockText="1" noThreeD="1"/>
</file>

<file path=xl/ctrlProps/ctrlProp10.xml><?xml version="1.0" encoding="utf-8"?>
<formControlPr xmlns="http://schemas.microsoft.com/office/spreadsheetml/2009/9/main" objectType="CheckBox" fmlaLink="$M$17" lockText="1" noThreeD="1"/>
</file>

<file path=xl/ctrlProps/ctrlProp11.xml><?xml version="1.0" encoding="utf-8"?>
<formControlPr xmlns="http://schemas.microsoft.com/office/spreadsheetml/2009/9/main" objectType="CheckBox" fmlaLink="$M$18" lockText="1" noThreeD="1"/>
</file>

<file path=xl/ctrlProps/ctrlProp12.xml><?xml version="1.0" encoding="utf-8"?>
<formControlPr xmlns="http://schemas.microsoft.com/office/spreadsheetml/2009/9/main" objectType="CheckBox" fmlaLink="$M$19" lockText="1" noThreeD="1"/>
</file>

<file path=xl/ctrlProps/ctrlProp13.xml><?xml version="1.0" encoding="utf-8"?>
<formControlPr xmlns="http://schemas.microsoft.com/office/spreadsheetml/2009/9/main" objectType="CheckBox" fmlaLink="$M$20" lockText="1" noThreeD="1"/>
</file>

<file path=xl/ctrlProps/ctrlProp14.xml><?xml version="1.0" encoding="utf-8"?>
<formControlPr xmlns="http://schemas.microsoft.com/office/spreadsheetml/2009/9/main" objectType="CheckBox" fmlaLink="$M$21" lockText="1" noThreeD="1"/>
</file>

<file path=xl/ctrlProps/ctrlProp15.xml><?xml version="1.0" encoding="utf-8"?>
<formControlPr xmlns="http://schemas.microsoft.com/office/spreadsheetml/2009/9/main" objectType="CheckBox" fmlaLink="$M$22" lockText="1" noThreeD="1"/>
</file>

<file path=xl/ctrlProps/ctrlProp16.xml><?xml version="1.0" encoding="utf-8"?>
<formControlPr xmlns="http://schemas.microsoft.com/office/spreadsheetml/2009/9/main" objectType="CheckBox" fmlaLink="$M$23" lockText="1" noThreeD="1"/>
</file>

<file path=xl/ctrlProps/ctrlProp17.xml><?xml version="1.0" encoding="utf-8"?>
<formControlPr xmlns="http://schemas.microsoft.com/office/spreadsheetml/2009/9/main" objectType="CheckBox" fmlaLink="$M$24" lockText="1" noThreeD="1"/>
</file>

<file path=xl/ctrlProps/ctrlProp18.xml><?xml version="1.0" encoding="utf-8"?>
<formControlPr xmlns="http://schemas.microsoft.com/office/spreadsheetml/2009/9/main" objectType="CheckBox" fmlaLink="$M$25" lockText="1" noThreeD="1"/>
</file>

<file path=xl/ctrlProps/ctrlProp19.xml><?xml version="1.0" encoding="utf-8"?>
<formControlPr xmlns="http://schemas.microsoft.com/office/spreadsheetml/2009/9/main" objectType="CheckBox" fmlaLink="$M$26" lockText="1" noThreeD="1"/>
</file>

<file path=xl/ctrlProps/ctrlProp2.xml><?xml version="1.0" encoding="utf-8"?>
<formControlPr xmlns="http://schemas.microsoft.com/office/spreadsheetml/2009/9/main" objectType="CheckBox" fmlaLink="$M$9" lockText="1" noThreeD="1"/>
</file>

<file path=xl/ctrlProps/ctrlProp20.xml><?xml version="1.0" encoding="utf-8"?>
<formControlPr xmlns="http://schemas.microsoft.com/office/spreadsheetml/2009/9/main" objectType="CheckBox" fmlaLink="$M$27" lockText="1" noThreeD="1"/>
</file>

<file path=xl/ctrlProps/ctrlProp21.xml><?xml version="1.0" encoding="utf-8"?>
<formControlPr xmlns="http://schemas.microsoft.com/office/spreadsheetml/2009/9/main" objectType="CheckBox" fmlaLink="$M$28" lockText="1" noThreeD="1"/>
</file>

<file path=xl/ctrlProps/ctrlProp22.xml><?xml version="1.0" encoding="utf-8"?>
<formControlPr xmlns="http://schemas.microsoft.com/office/spreadsheetml/2009/9/main" objectType="CheckBox" fmlaLink="$M$29" lockText="1" noThreeD="1"/>
</file>

<file path=xl/ctrlProps/ctrlProp23.xml><?xml version="1.0" encoding="utf-8"?>
<formControlPr xmlns="http://schemas.microsoft.com/office/spreadsheetml/2009/9/main" objectType="CheckBox" fmlaLink="$M$30" lockText="1" noThreeD="1"/>
</file>

<file path=xl/ctrlProps/ctrlProp24.xml><?xml version="1.0" encoding="utf-8"?>
<formControlPr xmlns="http://schemas.microsoft.com/office/spreadsheetml/2009/9/main" objectType="CheckBox" fmlaLink="$M$31" lockText="1" noThreeD="1"/>
</file>

<file path=xl/ctrlProps/ctrlProp25.xml><?xml version="1.0" encoding="utf-8"?>
<formControlPr xmlns="http://schemas.microsoft.com/office/spreadsheetml/2009/9/main" objectType="CheckBox" fmlaLink="$M$32" lockText="1" noThreeD="1"/>
</file>

<file path=xl/ctrlProps/ctrlProp26.xml><?xml version="1.0" encoding="utf-8"?>
<formControlPr xmlns="http://schemas.microsoft.com/office/spreadsheetml/2009/9/main" objectType="CheckBox" fmlaLink="$M$33" lockText="1" noThreeD="1"/>
</file>

<file path=xl/ctrlProps/ctrlProp27.xml><?xml version="1.0" encoding="utf-8"?>
<formControlPr xmlns="http://schemas.microsoft.com/office/spreadsheetml/2009/9/main" objectType="CheckBox" fmlaLink="$M$34" lockText="1" noThreeD="1"/>
</file>

<file path=xl/ctrlProps/ctrlProp28.xml><?xml version="1.0" encoding="utf-8"?>
<formControlPr xmlns="http://schemas.microsoft.com/office/spreadsheetml/2009/9/main" objectType="CheckBox" fmlaLink="$M$35" lockText="1" noThreeD="1"/>
</file>

<file path=xl/ctrlProps/ctrlProp29.xml><?xml version="1.0" encoding="utf-8"?>
<formControlPr xmlns="http://schemas.microsoft.com/office/spreadsheetml/2009/9/main" objectType="CheckBox" fmlaLink="$M$36" lockText="1" noThreeD="1"/>
</file>

<file path=xl/ctrlProps/ctrlProp3.xml><?xml version="1.0" encoding="utf-8"?>
<formControlPr xmlns="http://schemas.microsoft.com/office/spreadsheetml/2009/9/main" objectType="CheckBox" fmlaLink="$M$10" lockText="1" noThreeD="1"/>
</file>

<file path=xl/ctrlProps/ctrlProp30.xml><?xml version="1.0" encoding="utf-8"?>
<formControlPr xmlns="http://schemas.microsoft.com/office/spreadsheetml/2009/9/main" objectType="CheckBox" fmlaLink="$M$37" lockText="1" noThreeD="1"/>
</file>

<file path=xl/ctrlProps/ctrlProp31.xml><?xml version="1.0" encoding="utf-8"?>
<formControlPr xmlns="http://schemas.microsoft.com/office/spreadsheetml/2009/9/main" objectType="CheckBox" fmlaLink="$M$38" lockText="1" noThreeD="1"/>
</file>

<file path=xl/ctrlProps/ctrlProp32.xml><?xml version="1.0" encoding="utf-8"?>
<formControlPr xmlns="http://schemas.microsoft.com/office/spreadsheetml/2009/9/main" objectType="CheckBox" fmlaLink="$AD$10" lockText="1" noThreeD="1"/>
</file>

<file path=xl/ctrlProps/ctrlProp33.xml><?xml version="1.0" encoding="utf-8"?>
<formControlPr xmlns="http://schemas.microsoft.com/office/spreadsheetml/2009/9/main" objectType="CheckBox" fmlaLink="$AD$11" lockText="1" noThreeD="1"/>
</file>

<file path=xl/ctrlProps/ctrlProp34.xml><?xml version="1.0" encoding="utf-8"?>
<formControlPr xmlns="http://schemas.microsoft.com/office/spreadsheetml/2009/9/main" objectType="CheckBox" fmlaLink="$M$8" lockText="1" noThreeD="1"/>
</file>

<file path=xl/ctrlProps/ctrlProp35.xml><?xml version="1.0" encoding="utf-8"?>
<formControlPr xmlns="http://schemas.microsoft.com/office/spreadsheetml/2009/9/main" objectType="CheckBox" fmlaLink="$AD$15" lockText="1" noThreeD="1"/>
</file>

<file path=xl/ctrlProps/ctrlProp36.xml><?xml version="1.0" encoding="utf-8"?>
<formControlPr xmlns="http://schemas.microsoft.com/office/spreadsheetml/2009/9/main" objectType="CheckBox" fmlaLink="$M$8" lockText="1" noThreeD="1"/>
</file>

<file path=xl/ctrlProps/ctrlProp37.xml><?xml version="1.0" encoding="utf-8"?>
<formControlPr xmlns="http://schemas.microsoft.com/office/spreadsheetml/2009/9/main" objectType="CheckBox" fmlaLink="$AD$16" lockText="1" noThreeD="1"/>
</file>

<file path=xl/ctrlProps/ctrlProp4.xml><?xml version="1.0" encoding="utf-8"?>
<formControlPr xmlns="http://schemas.microsoft.com/office/spreadsheetml/2009/9/main" objectType="CheckBox" fmlaLink="$M$11" lockText="1" noThreeD="1"/>
</file>

<file path=xl/ctrlProps/ctrlProp5.xml><?xml version="1.0" encoding="utf-8"?>
<formControlPr xmlns="http://schemas.microsoft.com/office/spreadsheetml/2009/9/main" objectType="CheckBox" fmlaLink="$M$12" lockText="1" noThreeD="1"/>
</file>

<file path=xl/ctrlProps/ctrlProp6.xml><?xml version="1.0" encoding="utf-8"?>
<formControlPr xmlns="http://schemas.microsoft.com/office/spreadsheetml/2009/9/main" objectType="CheckBox" fmlaLink="$M$13" lockText="1" noThreeD="1"/>
</file>

<file path=xl/ctrlProps/ctrlProp7.xml><?xml version="1.0" encoding="utf-8"?>
<formControlPr xmlns="http://schemas.microsoft.com/office/spreadsheetml/2009/9/main" objectType="CheckBox" fmlaLink="$M$14" lockText="1" noThreeD="1"/>
</file>

<file path=xl/ctrlProps/ctrlProp8.xml><?xml version="1.0" encoding="utf-8"?>
<formControlPr xmlns="http://schemas.microsoft.com/office/spreadsheetml/2009/9/main" objectType="CheckBox" fmlaLink="$M$15" lockText="1" noThreeD="1"/>
</file>

<file path=xl/ctrlProps/ctrlProp9.xml><?xml version="1.0" encoding="utf-8"?>
<formControlPr xmlns="http://schemas.microsoft.com/office/spreadsheetml/2009/9/main" objectType="CheckBox" fmlaLink="$M$16"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104775</xdr:colOff>
      <xdr:row>4</xdr:row>
      <xdr:rowOff>47625</xdr:rowOff>
    </xdr:from>
    <xdr:to>
      <xdr:col>1</xdr:col>
      <xdr:colOff>247650</xdr:colOff>
      <xdr:row>5</xdr:row>
      <xdr:rowOff>161925</xdr:rowOff>
    </xdr:to>
    <xdr:sp macro="" textlink="">
      <xdr:nvSpPr>
        <xdr:cNvPr id="5846" name="AutoShape 457"/>
        <xdr:cNvSpPr>
          <a:spLocks noChangeArrowheads="1"/>
        </xdr:cNvSpPr>
      </xdr:nvSpPr>
      <xdr:spPr bwMode="auto">
        <a:xfrm>
          <a:off x="104775" y="666750"/>
          <a:ext cx="142875" cy="314325"/>
        </a:xfrm>
        <a:prstGeom prst="rightArrow">
          <a:avLst>
            <a:gd name="adj1" fmla="val 50000"/>
            <a:gd name="adj2" fmla="val 25000"/>
          </a:avLst>
        </a:prstGeom>
        <a:solidFill>
          <a:srgbClr val="FFCBFF"/>
        </a:solidFill>
        <a:ln w="9525">
          <a:solidFill>
            <a:srgbClr val="000000"/>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11</xdr:col>
          <xdr:colOff>38100</xdr:colOff>
          <xdr:row>7</xdr:row>
          <xdr:rowOff>0</xdr:rowOff>
        </xdr:from>
        <xdr:to>
          <xdr:col>21</xdr:col>
          <xdr:colOff>9525</xdr:colOff>
          <xdr:row>8</xdr:row>
          <xdr:rowOff>28575</xdr:rowOff>
        </xdr:to>
        <xdr:sp macro="" textlink="">
          <xdr:nvSpPr>
            <xdr:cNvPr id="5548" name="Check Box 1452" hidden="1">
              <a:extLst>
                <a:ext uri="{63B3BB69-23CF-44E3-9099-C40C66FF867C}">
                  <a14:compatExt spid="_x0000_s554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8</xdr:row>
          <xdr:rowOff>0</xdr:rowOff>
        </xdr:from>
        <xdr:to>
          <xdr:col>21</xdr:col>
          <xdr:colOff>9525</xdr:colOff>
          <xdr:row>9</xdr:row>
          <xdr:rowOff>28575</xdr:rowOff>
        </xdr:to>
        <xdr:sp macro="" textlink="">
          <xdr:nvSpPr>
            <xdr:cNvPr id="5583" name="Check Box 1487" hidden="1">
              <a:extLst>
                <a:ext uri="{63B3BB69-23CF-44E3-9099-C40C66FF867C}">
                  <a14:compatExt spid="_x0000_s55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9</xdr:row>
          <xdr:rowOff>0</xdr:rowOff>
        </xdr:from>
        <xdr:to>
          <xdr:col>21</xdr:col>
          <xdr:colOff>9525</xdr:colOff>
          <xdr:row>10</xdr:row>
          <xdr:rowOff>28575</xdr:rowOff>
        </xdr:to>
        <xdr:sp macro="" textlink="">
          <xdr:nvSpPr>
            <xdr:cNvPr id="5584" name="Check Box 1488" hidden="1">
              <a:extLst>
                <a:ext uri="{63B3BB69-23CF-44E3-9099-C40C66FF867C}">
                  <a14:compatExt spid="_x0000_s55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10</xdr:row>
          <xdr:rowOff>0</xdr:rowOff>
        </xdr:from>
        <xdr:to>
          <xdr:col>21</xdr:col>
          <xdr:colOff>9525</xdr:colOff>
          <xdr:row>11</xdr:row>
          <xdr:rowOff>28575</xdr:rowOff>
        </xdr:to>
        <xdr:sp macro="" textlink="">
          <xdr:nvSpPr>
            <xdr:cNvPr id="5585" name="Check Box 1489" hidden="1">
              <a:extLst>
                <a:ext uri="{63B3BB69-23CF-44E3-9099-C40C66FF867C}">
                  <a14:compatExt spid="_x0000_s55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11</xdr:row>
          <xdr:rowOff>0</xdr:rowOff>
        </xdr:from>
        <xdr:to>
          <xdr:col>21</xdr:col>
          <xdr:colOff>9525</xdr:colOff>
          <xdr:row>12</xdr:row>
          <xdr:rowOff>28575</xdr:rowOff>
        </xdr:to>
        <xdr:sp macro="" textlink="">
          <xdr:nvSpPr>
            <xdr:cNvPr id="5586" name="Check Box 1490" hidden="1">
              <a:extLst>
                <a:ext uri="{63B3BB69-23CF-44E3-9099-C40C66FF867C}">
                  <a14:compatExt spid="_x0000_s55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12</xdr:row>
          <xdr:rowOff>0</xdr:rowOff>
        </xdr:from>
        <xdr:to>
          <xdr:col>21</xdr:col>
          <xdr:colOff>9525</xdr:colOff>
          <xdr:row>13</xdr:row>
          <xdr:rowOff>28575</xdr:rowOff>
        </xdr:to>
        <xdr:sp macro="" textlink="">
          <xdr:nvSpPr>
            <xdr:cNvPr id="5587" name="Check Box 1491" hidden="1">
              <a:extLst>
                <a:ext uri="{63B3BB69-23CF-44E3-9099-C40C66FF867C}">
                  <a14:compatExt spid="_x0000_s558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13</xdr:row>
          <xdr:rowOff>0</xdr:rowOff>
        </xdr:from>
        <xdr:to>
          <xdr:col>21</xdr:col>
          <xdr:colOff>9525</xdr:colOff>
          <xdr:row>14</xdr:row>
          <xdr:rowOff>28575</xdr:rowOff>
        </xdr:to>
        <xdr:sp macro="" textlink="">
          <xdr:nvSpPr>
            <xdr:cNvPr id="5588" name="Check Box 1492" hidden="1">
              <a:extLst>
                <a:ext uri="{63B3BB69-23CF-44E3-9099-C40C66FF867C}">
                  <a14:compatExt spid="_x0000_s558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14</xdr:row>
          <xdr:rowOff>0</xdr:rowOff>
        </xdr:from>
        <xdr:to>
          <xdr:col>21</xdr:col>
          <xdr:colOff>9525</xdr:colOff>
          <xdr:row>15</xdr:row>
          <xdr:rowOff>28575</xdr:rowOff>
        </xdr:to>
        <xdr:sp macro="" textlink="">
          <xdr:nvSpPr>
            <xdr:cNvPr id="5589" name="Check Box 1493" hidden="1">
              <a:extLst>
                <a:ext uri="{63B3BB69-23CF-44E3-9099-C40C66FF867C}">
                  <a14:compatExt spid="_x0000_s558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15</xdr:row>
          <xdr:rowOff>0</xdr:rowOff>
        </xdr:from>
        <xdr:to>
          <xdr:col>21</xdr:col>
          <xdr:colOff>9525</xdr:colOff>
          <xdr:row>16</xdr:row>
          <xdr:rowOff>28575</xdr:rowOff>
        </xdr:to>
        <xdr:sp macro="" textlink="">
          <xdr:nvSpPr>
            <xdr:cNvPr id="5590" name="Check Box 1494" hidden="1">
              <a:extLst>
                <a:ext uri="{63B3BB69-23CF-44E3-9099-C40C66FF867C}">
                  <a14:compatExt spid="_x0000_s55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16</xdr:row>
          <xdr:rowOff>0</xdr:rowOff>
        </xdr:from>
        <xdr:to>
          <xdr:col>21</xdr:col>
          <xdr:colOff>9525</xdr:colOff>
          <xdr:row>17</xdr:row>
          <xdr:rowOff>28575</xdr:rowOff>
        </xdr:to>
        <xdr:sp macro="" textlink="">
          <xdr:nvSpPr>
            <xdr:cNvPr id="5591" name="Check Box 1495" hidden="1">
              <a:extLst>
                <a:ext uri="{63B3BB69-23CF-44E3-9099-C40C66FF867C}">
                  <a14:compatExt spid="_x0000_s55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17</xdr:row>
          <xdr:rowOff>0</xdr:rowOff>
        </xdr:from>
        <xdr:to>
          <xdr:col>21</xdr:col>
          <xdr:colOff>9525</xdr:colOff>
          <xdr:row>18</xdr:row>
          <xdr:rowOff>28575</xdr:rowOff>
        </xdr:to>
        <xdr:sp macro="" textlink="">
          <xdr:nvSpPr>
            <xdr:cNvPr id="5592" name="Check Box 1496" hidden="1">
              <a:extLst>
                <a:ext uri="{63B3BB69-23CF-44E3-9099-C40C66FF867C}">
                  <a14:compatExt spid="_x0000_s55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18</xdr:row>
          <xdr:rowOff>0</xdr:rowOff>
        </xdr:from>
        <xdr:to>
          <xdr:col>21</xdr:col>
          <xdr:colOff>9525</xdr:colOff>
          <xdr:row>19</xdr:row>
          <xdr:rowOff>28575</xdr:rowOff>
        </xdr:to>
        <xdr:sp macro="" textlink="">
          <xdr:nvSpPr>
            <xdr:cNvPr id="5593" name="Check Box 1497" hidden="1">
              <a:extLst>
                <a:ext uri="{63B3BB69-23CF-44E3-9099-C40C66FF867C}">
                  <a14:compatExt spid="_x0000_s559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19</xdr:row>
          <xdr:rowOff>0</xdr:rowOff>
        </xdr:from>
        <xdr:to>
          <xdr:col>21</xdr:col>
          <xdr:colOff>9525</xdr:colOff>
          <xdr:row>20</xdr:row>
          <xdr:rowOff>28575</xdr:rowOff>
        </xdr:to>
        <xdr:sp macro="" textlink="">
          <xdr:nvSpPr>
            <xdr:cNvPr id="5594" name="Check Box 1498" hidden="1">
              <a:extLst>
                <a:ext uri="{63B3BB69-23CF-44E3-9099-C40C66FF867C}">
                  <a14:compatExt spid="_x0000_s559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20</xdr:row>
          <xdr:rowOff>0</xdr:rowOff>
        </xdr:from>
        <xdr:to>
          <xdr:col>21</xdr:col>
          <xdr:colOff>9525</xdr:colOff>
          <xdr:row>21</xdr:row>
          <xdr:rowOff>28575</xdr:rowOff>
        </xdr:to>
        <xdr:sp macro="" textlink="">
          <xdr:nvSpPr>
            <xdr:cNvPr id="5595" name="Check Box 1499" hidden="1">
              <a:extLst>
                <a:ext uri="{63B3BB69-23CF-44E3-9099-C40C66FF867C}">
                  <a14:compatExt spid="_x0000_s559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21</xdr:row>
          <xdr:rowOff>0</xdr:rowOff>
        </xdr:from>
        <xdr:to>
          <xdr:col>21</xdr:col>
          <xdr:colOff>9525</xdr:colOff>
          <xdr:row>22</xdr:row>
          <xdr:rowOff>28575</xdr:rowOff>
        </xdr:to>
        <xdr:sp macro="" textlink="">
          <xdr:nvSpPr>
            <xdr:cNvPr id="5596" name="Check Box 1500" hidden="1">
              <a:extLst>
                <a:ext uri="{63B3BB69-23CF-44E3-9099-C40C66FF867C}">
                  <a14:compatExt spid="_x0000_s559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22</xdr:row>
          <xdr:rowOff>0</xdr:rowOff>
        </xdr:from>
        <xdr:to>
          <xdr:col>21</xdr:col>
          <xdr:colOff>9525</xdr:colOff>
          <xdr:row>23</xdr:row>
          <xdr:rowOff>28575</xdr:rowOff>
        </xdr:to>
        <xdr:sp macro="" textlink="">
          <xdr:nvSpPr>
            <xdr:cNvPr id="5597" name="Check Box 1501" hidden="1">
              <a:extLst>
                <a:ext uri="{63B3BB69-23CF-44E3-9099-C40C66FF867C}">
                  <a14:compatExt spid="_x0000_s55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23</xdr:row>
          <xdr:rowOff>0</xdr:rowOff>
        </xdr:from>
        <xdr:to>
          <xdr:col>21</xdr:col>
          <xdr:colOff>9525</xdr:colOff>
          <xdr:row>24</xdr:row>
          <xdr:rowOff>28575</xdr:rowOff>
        </xdr:to>
        <xdr:sp macro="" textlink="">
          <xdr:nvSpPr>
            <xdr:cNvPr id="5598" name="Check Box 1502" hidden="1">
              <a:extLst>
                <a:ext uri="{63B3BB69-23CF-44E3-9099-C40C66FF867C}">
                  <a14:compatExt spid="_x0000_s559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24</xdr:row>
          <xdr:rowOff>0</xdr:rowOff>
        </xdr:from>
        <xdr:to>
          <xdr:col>21</xdr:col>
          <xdr:colOff>9525</xdr:colOff>
          <xdr:row>25</xdr:row>
          <xdr:rowOff>28575</xdr:rowOff>
        </xdr:to>
        <xdr:sp macro="" textlink="">
          <xdr:nvSpPr>
            <xdr:cNvPr id="5599" name="Check Box 1503" hidden="1">
              <a:extLst>
                <a:ext uri="{63B3BB69-23CF-44E3-9099-C40C66FF867C}">
                  <a14:compatExt spid="_x0000_s559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25</xdr:row>
          <xdr:rowOff>0</xdr:rowOff>
        </xdr:from>
        <xdr:to>
          <xdr:col>21</xdr:col>
          <xdr:colOff>9525</xdr:colOff>
          <xdr:row>26</xdr:row>
          <xdr:rowOff>28575</xdr:rowOff>
        </xdr:to>
        <xdr:sp macro="" textlink="">
          <xdr:nvSpPr>
            <xdr:cNvPr id="5600" name="Check Box 1504" hidden="1">
              <a:extLst>
                <a:ext uri="{63B3BB69-23CF-44E3-9099-C40C66FF867C}">
                  <a14:compatExt spid="_x0000_s560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26</xdr:row>
          <xdr:rowOff>0</xdr:rowOff>
        </xdr:from>
        <xdr:to>
          <xdr:col>21</xdr:col>
          <xdr:colOff>9525</xdr:colOff>
          <xdr:row>27</xdr:row>
          <xdr:rowOff>28575</xdr:rowOff>
        </xdr:to>
        <xdr:sp macro="" textlink="">
          <xdr:nvSpPr>
            <xdr:cNvPr id="5601" name="Check Box 1505" hidden="1">
              <a:extLst>
                <a:ext uri="{63B3BB69-23CF-44E3-9099-C40C66FF867C}">
                  <a14:compatExt spid="_x0000_s560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27</xdr:row>
          <xdr:rowOff>0</xdr:rowOff>
        </xdr:from>
        <xdr:to>
          <xdr:col>21</xdr:col>
          <xdr:colOff>9525</xdr:colOff>
          <xdr:row>28</xdr:row>
          <xdr:rowOff>28575</xdr:rowOff>
        </xdr:to>
        <xdr:sp macro="" textlink="">
          <xdr:nvSpPr>
            <xdr:cNvPr id="5602" name="Check Box 1506" hidden="1">
              <a:extLst>
                <a:ext uri="{63B3BB69-23CF-44E3-9099-C40C66FF867C}">
                  <a14:compatExt spid="_x0000_s560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28</xdr:row>
          <xdr:rowOff>0</xdr:rowOff>
        </xdr:from>
        <xdr:to>
          <xdr:col>21</xdr:col>
          <xdr:colOff>9525</xdr:colOff>
          <xdr:row>29</xdr:row>
          <xdr:rowOff>28575</xdr:rowOff>
        </xdr:to>
        <xdr:sp macro="" textlink="">
          <xdr:nvSpPr>
            <xdr:cNvPr id="5603" name="Check Box 1507" hidden="1">
              <a:extLst>
                <a:ext uri="{63B3BB69-23CF-44E3-9099-C40C66FF867C}">
                  <a14:compatExt spid="_x0000_s560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29</xdr:row>
          <xdr:rowOff>0</xdr:rowOff>
        </xdr:from>
        <xdr:to>
          <xdr:col>21</xdr:col>
          <xdr:colOff>9525</xdr:colOff>
          <xdr:row>30</xdr:row>
          <xdr:rowOff>28575</xdr:rowOff>
        </xdr:to>
        <xdr:sp macro="" textlink="">
          <xdr:nvSpPr>
            <xdr:cNvPr id="5604" name="Check Box 1508" hidden="1">
              <a:extLst>
                <a:ext uri="{63B3BB69-23CF-44E3-9099-C40C66FF867C}">
                  <a14:compatExt spid="_x0000_s560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30</xdr:row>
          <xdr:rowOff>0</xdr:rowOff>
        </xdr:from>
        <xdr:to>
          <xdr:col>21</xdr:col>
          <xdr:colOff>9525</xdr:colOff>
          <xdr:row>31</xdr:row>
          <xdr:rowOff>28575</xdr:rowOff>
        </xdr:to>
        <xdr:sp macro="" textlink="">
          <xdr:nvSpPr>
            <xdr:cNvPr id="5605" name="Check Box 1509" hidden="1">
              <a:extLst>
                <a:ext uri="{63B3BB69-23CF-44E3-9099-C40C66FF867C}">
                  <a14:compatExt spid="_x0000_s560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31</xdr:row>
          <xdr:rowOff>0</xdr:rowOff>
        </xdr:from>
        <xdr:to>
          <xdr:col>21</xdr:col>
          <xdr:colOff>9525</xdr:colOff>
          <xdr:row>32</xdr:row>
          <xdr:rowOff>28575</xdr:rowOff>
        </xdr:to>
        <xdr:sp macro="" textlink="">
          <xdr:nvSpPr>
            <xdr:cNvPr id="5606" name="Check Box 1510" hidden="1">
              <a:extLst>
                <a:ext uri="{63B3BB69-23CF-44E3-9099-C40C66FF867C}">
                  <a14:compatExt spid="_x0000_s560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32</xdr:row>
          <xdr:rowOff>0</xdr:rowOff>
        </xdr:from>
        <xdr:to>
          <xdr:col>21</xdr:col>
          <xdr:colOff>9525</xdr:colOff>
          <xdr:row>33</xdr:row>
          <xdr:rowOff>28575</xdr:rowOff>
        </xdr:to>
        <xdr:sp macro="" textlink="">
          <xdr:nvSpPr>
            <xdr:cNvPr id="5607" name="Check Box 1511" hidden="1">
              <a:extLst>
                <a:ext uri="{63B3BB69-23CF-44E3-9099-C40C66FF867C}">
                  <a14:compatExt spid="_x0000_s560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33</xdr:row>
          <xdr:rowOff>0</xdr:rowOff>
        </xdr:from>
        <xdr:to>
          <xdr:col>21</xdr:col>
          <xdr:colOff>9525</xdr:colOff>
          <xdr:row>34</xdr:row>
          <xdr:rowOff>28575</xdr:rowOff>
        </xdr:to>
        <xdr:sp macro="" textlink="">
          <xdr:nvSpPr>
            <xdr:cNvPr id="5608" name="Check Box 1512" hidden="1">
              <a:extLst>
                <a:ext uri="{63B3BB69-23CF-44E3-9099-C40C66FF867C}">
                  <a14:compatExt spid="_x0000_s560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34</xdr:row>
          <xdr:rowOff>0</xdr:rowOff>
        </xdr:from>
        <xdr:to>
          <xdr:col>21</xdr:col>
          <xdr:colOff>9525</xdr:colOff>
          <xdr:row>35</xdr:row>
          <xdr:rowOff>28575</xdr:rowOff>
        </xdr:to>
        <xdr:sp macro="" textlink="">
          <xdr:nvSpPr>
            <xdr:cNvPr id="5609" name="Check Box 1513" hidden="1">
              <a:extLst>
                <a:ext uri="{63B3BB69-23CF-44E3-9099-C40C66FF867C}">
                  <a14:compatExt spid="_x0000_s560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35</xdr:row>
          <xdr:rowOff>0</xdr:rowOff>
        </xdr:from>
        <xdr:to>
          <xdr:col>21</xdr:col>
          <xdr:colOff>9525</xdr:colOff>
          <xdr:row>36</xdr:row>
          <xdr:rowOff>28575</xdr:rowOff>
        </xdr:to>
        <xdr:sp macro="" textlink="">
          <xdr:nvSpPr>
            <xdr:cNvPr id="5610" name="Check Box 1514" hidden="1">
              <a:extLst>
                <a:ext uri="{63B3BB69-23CF-44E3-9099-C40C66FF867C}">
                  <a14:compatExt spid="_x0000_s561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36</xdr:row>
          <xdr:rowOff>0</xdr:rowOff>
        </xdr:from>
        <xdr:to>
          <xdr:col>21</xdr:col>
          <xdr:colOff>9525</xdr:colOff>
          <xdr:row>37</xdr:row>
          <xdr:rowOff>28575</xdr:rowOff>
        </xdr:to>
        <xdr:sp macro="" textlink="">
          <xdr:nvSpPr>
            <xdr:cNvPr id="5611" name="Check Box 1515" hidden="1">
              <a:extLst>
                <a:ext uri="{63B3BB69-23CF-44E3-9099-C40C66FF867C}">
                  <a14:compatExt spid="_x0000_s561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38100</xdr:colOff>
          <xdr:row>37</xdr:row>
          <xdr:rowOff>0</xdr:rowOff>
        </xdr:from>
        <xdr:to>
          <xdr:col>21</xdr:col>
          <xdr:colOff>9525</xdr:colOff>
          <xdr:row>38</xdr:row>
          <xdr:rowOff>28575</xdr:rowOff>
        </xdr:to>
        <xdr:sp macro="" textlink="">
          <xdr:nvSpPr>
            <xdr:cNvPr id="5612" name="Check Box 1516" hidden="1">
              <a:extLst>
                <a:ext uri="{63B3BB69-23CF-44E3-9099-C40C66FF867C}">
                  <a14:compatExt spid="_x0000_s561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9</xdr:row>
          <xdr:rowOff>0</xdr:rowOff>
        </xdr:from>
        <xdr:to>
          <xdr:col>32</xdr:col>
          <xdr:colOff>66675</xdr:colOff>
          <xdr:row>10</xdr:row>
          <xdr:rowOff>28575</xdr:rowOff>
        </xdr:to>
        <xdr:sp macro="" textlink="">
          <xdr:nvSpPr>
            <xdr:cNvPr id="5613" name="Check Box 1517" hidden="1">
              <a:extLst>
                <a:ext uri="{63B3BB69-23CF-44E3-9099-C40C66FF867C}">
                  <a14:compatExt spid="_x0000_s561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10</xdr:row>
          <xdr:rowOff>0</xdr:rowOff>
        </xdr:from>
        <xdr:to>
          <xdr:col>32</xdr:col>
          <xdr:colOff>66675</xdr:colOff>
          <xdr:row>11</xdr:row>
          <xdr:rowOff>28575</xdr:rowOff>
        </xdr:to>
        <xdr:sp macro="" textlink="">
          <xdr:nvSpPr>
            <xdr:cNvPr id="5614" name="Check Box 1518" hidden="1">
              <a:extLst>
                <a:ext uri="{63B3BB69-23CF-44E3-9099-C40C66FF867C}">
                  <a14:compatExt spid="_x0000_s56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14</xdr:row>
          <xdr:rowOff>0</xdr:rowOff>
        </xdr:from>
        <xdr:to>
          <xdr:col>32</xdr:col>
          <xdr:colOff>66675</xdr:colOff>
          <xdr:row>15</xdr:row>
          <xdr:rowOff>28575</xdr:rowOff>
        </xdr:to>
        <xdr:sp macro="" textlink="">
          <xdr:nvSpPr>
            <xdr:cNvPr id="5640" name="Check Box 1544" hidden="1">
              <a:extLst>
                <a:ext uri="{63B3BB69-23CF-44E3-9099-C40C66FF867C}">
                  <a14:compatExt spid="_x0000_s564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14</xdr:row>
          <xdr:rowOff>0</xdr:rowOff>
        </xdr:from>
        <xdr:to>
          <xdr:col>32</xdr:col>
          <xdr:colOff>66675</xdr:colOff>
          <xdr:row>15</xdr:row>
          <xdr:rowOff>28575</xdr:rowOff>
        </xdr:to>
        <xdr:sp macro="" textlink="">
          <xdr:nvSpPr>
            <xdr:cNvPr id="5641" name="Check Box 1545" hidden="1">
              <a:extLst>
                <a:ext uri="{63B3BB69-23CF-44E3-9099-C40C66FF867C}">
                  <a14:compatExt spid="_x0000_s564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15</xdr:row>
          <xdr:rowOff>0</xdr:rowOff>
        </xdr:from>
        <xdr:to>
          <xdr:col>32</xdr:col>
          <xdr:colOff>66675</xdr:colOff>
          <xdr:row>16</xdr:row>
          <xdr:rowOff>28575</xdr:rowOff>
        </xdr:to>
        <xdr:sp macro="" textlink="">
          <xdr:nvSpPr>
            <xdr:cNvPr id="5642" name="Check Box 1546" hidden="1">
              <a:extLst>
                <a:ext uri="{63B3BB69-23CF-44E3-9099-C40C66FF867C}">
                  <a14:compatExt spid="_x0000_s564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15</xdr:row>
          <xdr:rowOff>0</xdr:rowOff>
        </xdr:from>
        <xdr:to>
          <xdr:col>32</xdr:col>
          <xdr:colOff>66675</xdr:colOff>
          <xdr:row>16</xdr:row>
          <xdr:rowOff>28575</xdr:rowOff>
        </xdr:to>
        <xdr:sp macro="" textlink="">
          <xdr:nvSpPr>
            <xdr:cNvPr id="5643" name="Check Box 1547" hidden="1">
              <a:extLst>
                <a:ext uri="{63B3BB69-23CF-44E3-9099-C40C66FF867C}">
                  <a14:compatExt spid="_x0000_s564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16</xdr:col>
      <xdr:colOff>28575</xdr:colOff>
      <xdr:row>1</xdr:row>
      <xdr:rowOff>38100</xdr:rowOff>
    </xdr:from>
    <xdr:to>
      <xdr:col>16</xdr:col>
      <xdr:colOff>161925</xdr:colOff>
      <xdr:row>1</xdr:row>
      <xdr:rowOff>161925</xdr:rowOff>
    </xdr:to>
    <xdr:sp macro="" textlink="">
      <xdr:nvSpPr>
        <xdr:cNvPr id="7375" name="AutoShape 5"/>
        <xdr:cNvSpPr>
          <a:spLocks/>
        </xdr:cNvSpPr>
      </xdr:nvSpPr>
      <xdr:spPr bwMode="auto">
        <a:xfrm>
          <a:off x="6734175" y="200025"/>
          <a:ext cx="133350" cy="123825"/>
        </a:xfrm>
        <a:custGeom>
          <a:avLst/>
          <a:gdLst>
            <a:gd name="T0" fmla="*/ 0 w 133350"/>
            <a:gd name="T1" fmla="*/ 47297 h 123825"/>
            <a:gd name="T2" fmla="*/ 50935 w 133350"/>
            <a:gd name="T3" fmla="*/ 47297 h 123825"/>
            <a:gd name="T4" fmla="*/ 66675 w 133350"/>
            <a:gd name="T5" fmla="*/ 0 h 123825"/>
            <a:gd name="T6" fmla="*/ 82415 w 133350"/>
            <a:gd name="T7" fmla="*/ 47297 h 123825"/>
            <a:gd name="T8" fmla="*/ 133350 w 133350"/>
            <a:gd name="T9" fmla="*/ 47297 h 123825"/>
            <a:gd name="T10" fmla="*/ 92142 w 133350"/>
            <a:gd name="T11" fmla="*/ 76528 h 123825"/>
            <a:gd name="T12" fmla="*/ 107882 w 133350"/>
            <a:gd name="T13" fmla="*/ 123825 h 123825"/>
            <a:gd name="T14" fmla="*/ 66675 w 133350"/>
            <a:gd name="T15" fmla="*/ 94593 h 123825"/>
            <a:gd name="T16" fmla="*/ 25468 w 133350"/>
            <a:gd name="T17" fmla="*/ 123825 h 123825"/>
            <a:gd name="T18" fmla="*/ 41208 w 133350"/>
            <a:gd name="T19" fmla="*/ 76528 h 123825"/>
            <a:gd name="T20" fmla="*/ 0 60000 65536"/>
            <a:gd name="T21" fmla="*/ 0 60000 65536"/>
            <a:gd name="T22" fmla="*/ 0 60000 65536"/>
            <a:gd name="T23" fmla="*/ 0 60000 65536"/>
            <a:gd name="T24" fmla="*/ 0 60000 65536"/>
            <a:gd name="T25" fmla="*/ 0 60000 65536"/>
            <a:gd name="T26" fmla="*/ 0 60000 65536"/>
            <a:gd name="T27" fmla="*/ 0 60000 65536"/>
            <a:gd name="T28" fmla="*/ 0 60000 65536"/>
            <a:gd name="T29" fmla="*/ 0 60000 65536"/>
            <a:gd name="T30" fmla="*/ 41208 w 133350"/>
            <a:gd name="T31" fmla="*/ 47297 h 123825"/>
            <a:gd name="T32" fmla="*/ 92142 w 133350"/>
            <a:gd name="T33" fmla="*/ 94593 h 123825"/>
          </a:gdLst>
          <a:ahLst/>
          <a:cxnLst>
            <a:cxn ang="T20">
              <a:pos x="T0" y="T1"/>
            </a:cxn>
            <a:cxn ang="T21">
              <a:pos x="T2" y="T3"/>
            </a:cxn>
            <a:cxn ang="T22">
              <a:pos x="T4" y="T5"/>
            </a:cxn>
            <a:cxn ang="T23">
              <a:pos x="T6" y="T7"/>
            </a:cxn>
            <a:cxn ang="T24">
              <a:pos x="T8" y="T9"/>
            </a:cxn>
            <a:cxn ang="T25">
              <a:pos x="T10" y="T11"/>
            </a:cxn>
            <a:cxn ang="T26">
              <a:pos x="T12" y="T13"/>
            </a:cxn>
            <a:cxn ang="T27">
              <a:pos x="T14" y="T15"/>
            </a:cxn>
            <a:cxn ang="T28">
              <a:pos x="T16" y="T17"/>
            </a:cxn>
            <a:cxn ang="T29">
              <a:pos x="T18" y="T19"/>
            </a:cxn>
          </a:cxnLst>
          <a:rect l="T30" t="T31" r="T32" b="T33"/>
          <a:pathLst>
            <a:path w="133350" h="123825">
              <a:moveTo>
                <a:pt x="0" y="47297"/>
              </a:moveTo>
              <a:lnTo>
                <a:pt x="50935" y="47297"/>
              </a:lnTo>
              <a:lnTo>
                <a:pt x="66675" y="0"/>
              </a:lnTo>
              <a:lnTo>
                <a:pt x="82415" y="47297"/>
              </a:lnTo>
              <a:lnTo>
                <a:pt x="133350" y="47297"/>
              </a:lnTo>
              <a:lnTo>
                <a:pt x="92142" y="76528"/>
              </a:lnTo>
              <a:lnTo>
                <a:pt x="107882" y="123825"/>
              </a:lnTo>
              <a:lnTo>
                <a:pt x="66675" y="94593"/>
              </a:lnTo>
              <a:lnTo>
                <a:pt x="25468" y="123825"/>
              </a:lnTo>
              <a:lnTo>
                <a:pt x="41208" y="76528"/>
              </a:lnTo>
              <a:close/>
            </a:path>
          </a:pathLst>
        </a:custGeom>
        <a:solidFill>
          <a:srgbClr val="EC0000"/>
        </a:solidFill>
        <a:ln w="9525" cmpd="sng">
          <a:solidFill>
            <a:srgbClr val="000000"/>
          </a:solidFill>
          <a:round/>
          <a:headEnd/>
          <a:tailEnd/>
        </a:ln>
      </xdr:spPr>
    </xdr:sp>
    <xdr:clientData/>
  </xdr:twoCellAnchor>
  <xdr:twoCellAnchor>
    <xdr:from>
      <xdr:col>16</xdr:col>
      <xdr:colOff>28575</xdr:colOff>
      <xdr:row>2</xdr:row>
      <xdr:rowOff>19050</xdr:rowOff>
    </xdr:from>
    <xdr:to>
      <xdr:col>16</xdr:col>
      <xdr:colOff>161925</xdr:colOff>
      <xdr:row>2</xdr:row>
      <xdr:rowOff>142875</xdr:rowOff>
    </xdr:to>
    <xdr:sp macro="" textlink="">
      <xdr:nvSpPr>
        <xdr:cNvPr id="7376" name="AutoShape 6"/>
        <xdr:cNvSpPr>
          <a:spLocks/>
        </xdr:cNvSpPr>
      </xdr:nvSpPr>
      <xdr:spPr bwMode="auto">
        <a:xfrm>
          <a:off x="6734175" y="361950"/>
          <a:ext cx="133350" cy="123825"/>
        </a:xfrm>
        <a:custGeom>
          <a:avLst/>
          <a:gdLst>
            <a:gd name="T0" fmla="*/ 0 w 133350"/>
            <a:gd name="T1" fmla="*/ 47297 h 123825"/>
            <a:gd name="T2" fmla="*/ 50935 w 133350"/>
            <a:gd name="T3" fmla="*/ 47297 h 123825"/>
            <a:gd name="T4" fmla="*/ 66675 w 133350"/>
            <a:gd name="T5" fmla="*/ 0 h 123825"/>
            <a:gd name="T6" fmla="*/ 82415 w 133350"/>
            <a:gd name="T7" fmla="*/ 47297 h 123825"/>
            <a:gd name="T8" fmla="*/ 133350 w 133350"/>
            <a:gd name="T9" fmla="*/ 47297 h 123825"/>
            <a:gd name="T10" fmla="*/ 92142 w 133350"/>
            <a:gd name="T11" fmla="*/ 76528 h 123825"/>
            <a:gd name="T12" fmla="*/ 107882 w 133350"/>
            <a:gd name="T13" fmla="*/ 123825 h 123825"/>
            <a:gd name="T14" fmla="*/ 66675 w 133350"/>
            <a:gd name="T15" fmla="*/ 94593 h 123825"/>
            <a:gd name="T16" fmla="*/ 25468 w 133350"/>
            <a:gd name="T17" fmla="*/ 123825 h 123825"/>
            <a:gd name="T18" fmla="*/ 41208 w 133350"/>
            <a:gd name="T19" fmla="*/ 76528 h 123825"/>
            <a:gd name="T20" fmla="*/ 0 60000 65536"/>
            <a:gd name="T21" fmla="*/ 0 60000 65536"/>
            <a:gd name="T22" fmla="*/ 0 60000 65536"/>
            <a:gd name="T23" fmla="*/ 0 60000 65536"/>
            <a:gd name="T24" fmla="*/ 0 60000 65536"/>
            <a:gd name="T25" fmla="*/ 0 60000 65536"/>
            <a:gd name="T26" fmla="*/ 0 60000 65536"/>
            <a:gd name="T27" fmla="*/ 0 60000 65536"/>
            <a:gd name="T28" fmla="*/ 0 60000 65536"/>
            <a:gd name="T29" fmla="*/ 0 60000 65536"/>
            <a:gd name="T30" fmla="*/ 41208 w 133350"/>
            <a:gd name="T31" fmla="*/ 47297 h 123825"/>
            <a:gd name="T32" fmla="*/ 92142 w 133350"/>
            <a:gd name="T33" fmla="*/ 94593 h 123825"/>
          </a:gdLst>
          <a:ahLst/>
          <a:cxnLst>
            <a:cxn ang="T20">
              <a:pos x="T0" y="T1"/>
            </a:cxn>
            <a:cxn ang="T21">
              <a:pos x="T2" y="T3"/>
            </a:cxn>
            <a:cxn ang="T22">
              <a:pos x="T4" y="T5"/>
            </a:cxn>
            <a:cxn ang="T23">
              <a:pos x="T6" y="T7"/>
            </a:cxn>
            <a:cxn ang="T24">
              <a:pos x="T8" y="T9"/>
            </a:cxn>
            <a:cxn ang="T25">
              <a:pos x="T10" y="T11"/>
            </a:cxn>
            <a:cxn ang="T26">
              <a:pos x="T12" y="T13"/>
            </a:cxn>
            <a:cxn ang="T27">
              <a:pos x="T14" y="T15"/>
            </a:cxn>
            <a:cxn ang="T28">
              <a:pos x="T16" y="T17"/>
            </a:cxn>
            <a:cxn ang="T29">
              <a:pos x="T18" y="T19"/>
            </a:cxn>
          </a:cxnLst>
          <a:rect l="T30" t="T31" r="T32" b="T33"/>
          <a:pathLst>
            <a:path w="133350" h="123825">
              <a:moveTo>
                <a:pt x="0" y="47297"/>
              </a:moveTo>
              <a:lnTo>
                <a:pt x="50935" y="47297"/>
              </a:lnTo>
              <a:lnTo>
                <a:pt x="66675" y="0"/>
              </a:lnTo>
              <a:lnTo>
                <a:pt x="82415" y="47297"/>
              </a:lnTo>
              <a:lnTo>
                <a:pt x="133350" y="47297"/>
              </a:lnTo>
              <a:lnTo>
                <a:pt x="92142" y="76528"/>
              </a:lnTo>
              <a:lnTo>
                <a:pt x="107882" y="123825"/>
              </a:lnTo>
              <a:lnTo>
                <a:pt x="66675" y="94593"/>
              </a:lnTo>
              <a:lnTo>
                <a:pt x="25468" y="123825"/>
              </a:lnTo>
              <a:lnTo>
                <a:pt x="41208" y="76528"/>
              </a:lnTo>
              <a:close/>
            </a:path>
          </a:pathLst>
        </a:custGeom>
        <a:solidFill>
          <a:srgbClr val="00FF00"/>
        </a:solidFill>
        <a:ln w="9525" cmpd="sng">
          <a:solidFill>
            <a:srgbClr val="000000"/>
          </a:solidFill>
          <a:round/>
          <a:headEnd/>
          <a:tailEnd/>
        </a:ln>
      </xdr:spPr>
    </xdr:sp>
    <xdr:clientData/>
  </xdr:twoCellAnchor>
  <xdr:twoCellAnchor editAs="oneCell">
    <xdr:from>
      <xdr:col>15</xdr:col>
      <xdr:colOff>628650</xdr:colOff>
      <xdr:row>0</xdr:row>
      <xdr:rowOff>0</xdr:rowOff>
    </xdr:from>
    <xdr:to>
      <xdr:col>16</xdr:col>
      <xdr:colOff>180975</xdr:colOff>
      <xdr:row>0</xdr:row>
      <xdr:rowOff>152400</xdr:rowOff>
    </xdr:to>
    <xdr:pic>
      <xdr:nvPicPr>
        <xdr:cNvPr id="7377" name="Picture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96075" y="0"/>
          <a:ext cx="190500" cy="152400"/>
        </a:xfrm>
        <a:prstGeom prst="rect">
          <a:avLst/>
        </a:prstGeom>
        <a:solidFill>
          <a:srgbClr val="FFDDBB"/>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16</xdr:col>
      <xdr:colOff>28575</xdr:colOff>
      <xdr:row>1</xdr:row>
      <xdr:rowOff>38100</xdr:rowOff>
    </xdr:from>
    <xdr:to>
      <xdr:col>16</xdr:col>
      <xdr:colOff>161925</xdr:colOff>
      <xdr:row>1</xdr:row>
      <xdr:rowOff>161925</xdr:rowOff>
    </xdr:to>
    <xdr:sp macro="" textlink="">
      <xdr:nvSpPr>
        <xdr:cNvPr id="8394" name="AutoShape 4"/>
        <xdr:cNvSpPr>
          <a:spLocks/>
        </xdr:cNvSpPr>
      </xdr:nvSpPr>
      <xdr:spPr bwMode="auto">
        <a:xfrm>
          <a:off x="6734175" y="200025"/>
          <a:ext cx="133350" cy="123825"/>
        </a:xfrm>
        <a:custGeom>
          <a:avLst/>
          <a:gdLst>
            <a:gd name="T0" fmla="*/ 0 w 133350"/>
            <a:gd name="T1" fmla="*/ 47297 h 123825"/>
            <a:gd name="T2" fmla="*/ 50935 w 133350"/>
            <a:gd name="T3" fmla="*/ 47297 h 123825"/>
            <a:gd name="T4" fmla="*/ 66675 w 133350"/>
            <a:gd name="T5" fmla="*/ 0 h 123825"/>
            <a:gd name="T6" fmla="*/ 82415 w 133350"/>
            <a:gd name="T7" fmla="*/ 47297 h 123825"/>
            <a:gd name="T8" fmla="*/ 133350 w 133350"/>
            <a:gd name="T9" fmla="*/ 47297 h 123825"/>
            <a:gd name="T10" fmla="*/ 92142 w 133350"/>
            <a:gd name="T11" fmla="*/ 76528 h 123825"/>
            <a:gd name="T12" fmla="*/ 107882 w 133350"/>
            <a:gd name="T13" fmla="*/ 123825 h 123825"/>
            <a:gd name="T14" fmla="*/ 66675 w 133350"/>
            <a:gd name="T15" fmla="*/ 94593 h 123825"/>
            <a:gd name="T16" fmla="*/ 25468 w 133350"/>
            <a:gd name="T17" fmla="*/ 123825 h 123825"/>
            <a:gd name="T18" fmla="*/ 41208 w 133350"/>
            <a:gd name="T19" fmla="*/ 76528 h 123825"/>
            <a:gd name="T20" fmla="*/ 0 60000 65536"/>
            <a:gd name="T21" fmla="*/ 0 60000 65536"/>
            <a:gd name="T22" fmla="*/ 0 60000 65536"/>
            <a:gd name="T23" fmla="*/ 0 60000 65536"/>
            <a:gd name="T24" fmla="*/ 0 60000 65536"/>
            <a:gd name="T25" fmla="*/ 0 60000 65536"/>
            <a:gd name="T26" fmla="*/ 0 60000 65536"/>
            <a:gd name="T27" fmla="*/ 0 60000 65536"/>
            <a:gd name="T28" fmla="*/ 0 60000 65536"/>
            <a:gd name="T29" fmla="*/ 0 60000 65536"/>
            <a:gd name="T30" fmla="*/ 41208 w 133350"/>
            <a:gd name="T31" fmla="*/ 47297 h 123825"/>
            <a:gd name="T32" fmla="*/ 92142 w 133350"/>
            <a:gd name="T33" fmla="*/ 94593 h 123825"/>
          </a:gdLst>
          <a:ahLst/>
          <a:cxnLst>
            <a:cxn ang="T20">
              <a:pos x="T0" y="T1"/>
            </a:cxn>
            <a:cxn ang="T21">
              <a:pos x="T2" y="T3"/>
            </a:cxn>
            <a:cxn ang="T22">
              <a:pos x="T4" y="T5"/>
            </a:cxn>
            <a:cxn ang="T23">
              <a:pos x="T6" y="T7"/>
            </a:cxn>
            <a:cxn ang="T24">
              <a:pos x="T8" y="T9"/>
            </a:cxn>
            <a:cxn ang="T25">
              <a:pos x="T10" y="T11"/>
            </a:cxn>
            <a:cxn ang="T26">
              <a:pos x="T12" y="T13"/>
            </a:cxn>
            <a:cxn ang="T27">
              <a:pos x="T14" y="T15"/>
            </a:cxn>
            <a:cxn ang="T28">
              <a:pos x="T16" y="T17"/>
            </a:cxn>
            <a:cxn ang="T29">
              <a:pos x="T18" y="T19"/>
            </a:cxn>
          </a:cxnLst>
          <a:rect l="T30" t="T31" r="T32" b="T33"/>
          <a:pathLst>
            <a:path w="133350" h="123825">
              <a:moveTo>
                <a:pt x="0" y="47297"/>
              </a:moveTo>
              <a:lnTo>
                <a:pt x="50935" y="47297"/>
              </a:lnTo>
              <a:lnTo>
                <a:pt x="66675" y="0"/>
              </a:lnTo>
              <a:lnTo>
                <a:pt x="82415" y="47297"/>
              </a:lnTo>
              <a:lnTo>
                <a:pt x="133350" y="47297"/>
              </a:lnTo>
              <a:lnTo>
                <a:pt x="92142" y="76528"/>
              </a:lnTo>
              <a:lnTo>
                <a:pt x="107882" y="123825"/>
              </a:lnTo>
              <a:lnTo>
                <a:pt x="66675" y="94593"/>
              </a:lnTo>
              <a:lnTo>
                <a:pt x="25468" y="123825"/>
              </a:lnTo>
              <a:lnTo>
                <a:pt x="41208" y="76528"/>
              </a:lnTo>
              <a:close/>
            </a:path>
          </a:pathLst>
        </a:custGeom>
        <a:solidFill>
          <a:srgbClr val="EC0000"/>
        </a:solidFill>
        <a:ln w="9525" cmpd="sng">
          <a:solidFill>
            <a:srgbClr val="000000"/>
          </a:solidFill>
          <a:round/>
          <a:headEnd/>
          <a:tailEnd/>
        </a:ln>
      </xdr:spPr>
    </xdr:sp>
    <xdr:clientData/>
  </xdr:twoCellAnchor>
  <xdr:twoCellAnchor>
    <xdr:from>
      <xdr:col>16</xdr:col>
      <xdr:colOff>28575</xdr:colOff>
      <xdr:row>2</xdr:row>
      <xdr:rowOff>19050</xdr:rowOff>
    </xdr:from>
    <xdr:to>
      <xdr:col>16</xdr:col>
      <xdr:colOff>161925</xdr:colOff>
      <xdr:row>2</xdr:row>
      <xdr:rowOff>142875</xdr:rowOff>
    </xdr:to>
    <xdr:sp macro="" textlink="">
      <xdr:nvSpPr>
        <xdr:cNvPr id="8395" name="AutoShape 5"/>
        <xdr:cNvSpPr>
          <a:spLocks/>
        </xdr:cNvSpPr>
      </xdr:nvSpPr>
      <xdr:spPr bwMode="auto">
        <a:xfrm>
          <a:off x="6734175" y="361950"/>
          <a:ext cx="133350" cy="123825"/>
        </a:xfrm>
        <a:custGeom>
          <a:avLst/>
          <a:gdLst>
            <a:gd name="T0" fmla="*/ 0 w 133350"/>
            <a:gd name="T1" fmla="*/ 47297 h 123825"/>
            <a:gd name="T2" fmla="*/ 50935 w 133350"/>
            <a:gd name="T3" fmla="*/ 47297 h 123825"/>
            <a:gd name="T4" fmla="*/ 66675 w 133350"/>
            <a:gd name="T5" fmla="*/ 0 h 123825"/>
            <a:gd name="T6" fmla="*/ 82415 w 133350"/>
            <a:gd name="T7" fmla="*/ 47297 h 123825"/>
            <a:gd name="T8" fmla="*/ 133350 w 133350"/>
            <a:gd name="T9" fmla="*/ 47297 h 123825"/>
            <a:gd name="T10" fmla="*/ 92142 w 133350"/>
            <a:gd name="T11" fmla="*/ 76528 h 123825"/>
            <a:gd name="T12" fmla="*/ 107882 w 133350"/>
            <a:gd name="T13" fmla="*/ 123825 h 123825"/>
            <a:gd name="T14" fmla="*/ 66675 w 133350"/>
            <a:gd name="T15" fmla="*/ 94593 h 123825"/>
            <a:gd name="T16" fmla="*/ 25468 w 133350"/>
            <a:gd name="T17" fmla="*/ 123825 h 123825"/>
            <a:gd name="T18" fmla="*/ 41208 w 133350"/>
            <a:gd name="T19" fmla="*/ 76528 h 123825"/>
            <a:gd name="T20" fmla="*/ 0 60000 65536"/>
            <a:gd name="T21" fmla="*/ 0 60000 65536"/>
            <a:gd name="T22" fmla="*/ 0 60000 65536"/>
            <a:gd name="T23" fmla="*/ 0 60000 65536"/>
            <a:gd name="T24" fmla="*/ 0 60000 65536"/>
            <a:gd name="T25" fmla="*/ 0 60000 65536"/>
            <a:gd name="T26" fmla="*/ 0 60000 65536"/>
            <a:gd name="T27" fmla="*/ 0 60000 65536"/>
            <a:gd name="T28" fmla="*/ 0 60000 65536"/>
            <a:gd name="T29" fmla="*/ 0 60000 65536"/>
            <a:gd name="T30" fmla="*/ 41208 w 133350"/>
            <a:gd name="T31" fmla="*/ 47297 h 123825"/>
            <a:gd name="T32" fmla="*/ 92142 w 133350"/>
            <a:gd name="T33" fmla="*/ 94593 h 123825"/>
          </a:gdLst>
          <a:ahLst/>
          <a:cxnLst>
            <a:cxn ang="T20">
              <a:pos x="T0" y="T1"/>
            </a:cxn>
            <a:cxn ang="T21">
              <a:pos x="T2" y="T3"/>
            </a:cxn>
            <a:cxn ang="T22">
              <a:pos x="T4" y="T5"/>
            </a:cxn>
            <a:cxn ang="T23">
              <a:pos x="T6" y="T7"/>
            </a:cxn>
            <a:cxn ang="T24">
              <a:pos x="T8" y="T9"/>
            </a:cxn>
            <a:cxn ang="T25">
              <a:pos x="T10" y="T11"/>
            </a:cxn>
            <a:cxn ang="T26">
              <a:pos x="T12" y="T13"/>
            </a:cxn>
            <a:cxn ang="T27">
              <a:pos x="T14" y="T15"/>
            </a:cxn>
            <a:cxn ang="T28">
              <a:pos x="T16" y="T17"/>
            </a:cxn>
            <a:cxn ang="T29">
              <a:pos x="T18" y="T19"/>
            </a:cxn>
          </a:cxnLst>
          <a:rect l="T30" t="T31" r="T32" b="T33"/>
          <a:pathLst>
            <a:path w="133350" h="123825">
              <a:moveTo>
                <a:pt x="0" y="47297"/>
              </a:moveTo>
              <a:lnTo>
                <a:pt x="50935" y="47297"/>
              </a:lnTo>
              <a:lnTo>
                <a:pt x="66675" y="0"/>
              </a:lnTo>
              <a:lnTo>
                <a:pt x="82415" y="47297"/>
              </a:lnTo>
              <a:lnTo>
                <a:pt x="133350" y="47297"/>
              </a:lnTo>
              <a:lnTo>
                <a:pt x="92142" y="76528"/>
              </a:lnTo>
              <a:lnTo>
                <a:pt x="107882" y="123825"/>
              </a:lnTo>
              <a:lnTo>
                <a:pt x="66675" y="94593"/>
              </a:lnTo>
              <a:lnTo>
                <a:pt x="25468" y="123825"/>
              </a:lnTo>
              <a:lnTo>
                <a:pt x="41208" y="76528"/>
              </a:lnTo>
              <a:close/>
            </a:path>
          </a:pathLst>
        </a:custGeom>
        <a:solidFill>
          <a:srgbClr val="00FF00"/>
        </a:solidFill>
        <a:ln w="9525" cmpd="sng">
          <a:solidFill>
            <a:srgbClr val="000000"/>
          </a:solidFill>
          <a:round/>
          <a:headEnd/>
          <a:tailEnd/>
        </a:ln>
      </xdr:spPr>
    </xdr:sp>
    <xdr:clientData/>
  </xdr:twoCellAnchor>
  <xdr:twoCellAnchor editAs="oneCell">
    <xdr:from>
      <xdr:col>15</xdr:col>
      <xdr:colOff>628650</xdr:colOff>
      <xdr:row>0</xdr:row>
      <xdr:rowOff>0</xdr:rowOff>
    </xdr:from>
    <xdr:to>
      <xdr:col>16</xdr:col>
      <xdr:colOff>180975</xdr:colOff>
      <xdr:row>0</xdr:row>
      <xdr:rowOff>152400</xdr:rowOff>
    </xdr:to>
    <xdr:pic>
      <xdr:nvPicPr>
        <xdr:cNvPr id="8396" name="Picture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96075" y="0"/>
          <a:ext cx="190500" cy="152400"/>
        </a:xfrm>
        <a:prstGeom prst="rect">
          <a:avLst/>
        </a:prstGeom>
        <a:solidFill>
          <a:srgbClr val="FFDDBB"/>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kawagoe.or.jp/tools/koyo.htm" TargetMode="External"/><Relationship Id="rId2" Type="http://schemas.openxmlformats.org/officeDocument/2006/relationships/hyperlink" Target="http://www.jtuc-rengo.jp/tochigi/soudan/koyouho.html" TargetMode="External"/><Relationship Id="rId1" Type="http://schemas.openxmlformats.org/officeDocument/2006/relationships/hyperlink" Target="http://www.kawagoe.or.jp/tools/koyo.htm"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hyperlink" Target="mailto:kouji@clovernet.ne.jp" TargetMode="Externa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6.xml"/><Relationship Id="rId13" Type="http://schemas.openxmlformats.org/officeDocument/2006/relationships/ctrlProp" Target="../ctrlProps/ctrlProp11.xml"/><Relationship Id="rId18" Type="http://schemas.openxmlformats.org/officeDocument/2006/relationships/ctrlProp" Target="../ctrlProps/ctrlProp16.xml"/><Relationship Id="rId26" Type="http://schemas.openxmlformats.org/officeDocument/2006/relationships/ctrlProp" Target="../ctrlProps/ctrlProp24.xml"/><Relationship Id="rId39" Type="http://schemas.openxmlformats.org/officeDocument/2006/relationships/ctrlProp" Target="../ctrlProps/ctrlProp37.xml"/><Relationship Id="rId3" Type="http://schemas.openxmlformats.org/officeDocument/2006/relationships/ctrlProp" Target="../ctrlProps/ctrlProp1.xml"/><Relationship Id="rId21" Type="http://schemas.openxmlformats.org/officeDocument/2006/relationships/ctrlProp" Target="../ctrlProps/ctrlProp19.xml"/><Relationship Id="rId34" Type="http://schemas.openxmlformats.org/officeDocument/2006/relationships/ctrlProp" Target="../ctrlProps/ctrlProp32.xml"/><Relationship Id="rId7" Type="http://schemas.openxmlformats.org/officeDocument/2006/relationships/ctrlProp" Target="../ctrlProps/ctrlProp5.xml"/><Relationship Id="rId12" Type="http://schemas.openxmlformats.org/officeDocument/2006/relationships/ctrlProp" Target="../ctrlProps/ctrlProp10.xml"/><Relationship Id="rId17" Type="http://schemas.openxmlformats.org/officeDocument/2006/relationships/ctrlProp" Target="../ctrlProps/ctrlProp15.xml"/><Relationship Id="rId25" Type="http://schemas.openxmlformats.org/officeDocument/2006/relationships/ctrlProp" Target="../ctrlProps/ctrlProp23.xml"/><Relationship Id="rId33" Type="http://schemas.openxmlformats.org/officeDocument/2006/relationships/ctrlProp" Target="../ctrlProps/ctrlProp31.xml"/><Relationship Id="rId38" Type="http://schemas.openxmlformats.org/officeDocument/2006/relationships/ctrlProp" Target="../ctrlProps/ctrlProp36.xml"/><Relationship Id="rId2" Type="http://schemas.openxmlformats.org/officeDocument/2006/relationships/vmlDrawing" Target="../drawings/vmlDrawing3.vml"/><Relationship Id="rId16" Type="http://schemas.openxmlformats.org/officeDocument/2006/relationships/ctrlProp" Target="../ctrlProps/ctrlProp14.xml"/><Relationship Id="rId20" Type="http://schemas.openxmlformats.org/officeDocument/2006/relationships/ctrlProp" Target="../ctrlProps/ctrlProp18.xml"/><Relationship Id="rId29" Type="http://schemas.openxmlformats.org/officeDocument/2006/relationships/ctrlProp" Target="../ctrlProps/ctrlProp27.xml"/><Relationship Id="rId1" Type="http://schemas.openxmlformats.org/officeDocument/2006/relationships/drawing" Target="../drawings/drawing1.xml"/><Relationship Id="rId6" Type="http://schemas.openxmlformats.org/officeDocument/2006/relationships/ctrlProp" Target="../ctrlProps/ctrlProp4.xml"/><Relationship Id="rId11" Type="http://schemas.openxmlformats.org/officeDocument/2006/relationships/ctrlProp" Target="../ctrlProps/ctrlProp9.xml"/><Relationship Id="rId24" Type="http://schemas.openxmlformats.org/officeDocument/2006/relationships/ctrlProp" Target="../ctrlProps/ctrlProp22.xml"/><Relationship Id="rId32" Type="http://schemas.openxmlformats.org/officeDocument/2006/relationships/ctrlProp" Target="../ctrlProps/ctrlProp30.xml"/><Relationship Id="rId37" Type="http://schemas.openxmlformats.org/officeDocument/2006/relationships/ctrlProp" Target="../ctrlProps/ctrlProp35.xml"/><Relationship Id="rId40" Type="http://schemas.openxmlformats.org/officeDocument/2006/relationships/comments" Target="../comments3.xml"/><Relationship Id="rId5" Type="http://schemas.openxmlformats.org/officeDocument/2006/relationships/ctrlProp" Target="../ctrlProps/ctrlProp3.xml"/><Relationship Id="rId15" Type="http://schemas.openxmlformats.org/officeDocument/2006/relationships/ctrlProp" Target="../ctrlProps/ctrlProp13.xml"/><Relationship Id="rId23" Type="http://schemas.openxmlformats.org/officeDocument/2006/relationships/ctrlProp" Target="../ctrlProps/ctrlProp21.xml"/><Relationship Id="rId28" Type="http://schemas.openxmlformats.org/officeDocument/2006/relationships/ctrlProp" Target="../ctrlProps/ctrlProp26.xml"/><Relationship Id="rId36" Type="http://schemas.openxmlformats.org/officeDocument/2006/relationships/ctrlProp" Target="../ctrlProps/ctrlProp34.xml"/><Relationship Id="rId10" Type="http://schemas.openxmlformats.org/officeDocument/2006/relationships/ctrlProp" Target="../ctrlProps/ctrlProp8.xml"/><Relationship Id="rId19" Type="http://schemas.openxmlformats.org/officeDocument/2006/relationships/ctrlProp" Target="../ctrlProps/ctrlProp17.xml"/><Relationship Id="rId31" Type="http://schemas.openxmlformats.org/officeDocument/2006/relationships/ctrlProp" Target="../ctrlProps/ctrlProp29.xml"/><Relationship Id="rId4" Type="http://schemas.openxmlformats.org/officeDocument/2006/relationships/ctrlProp" Target="../ctrlProps/ctrlProp2.xml"/><Relationship Id="rId9" Type="http://schemas.openxmlformats.org/officeDocument/2006/relationships/ctrlProp" Target="../ctrlProps/ctrlProp7.xml"/><Relationship Id="rId14" Type="http://schemas.openxmlformats.org/officeDocument/2006/relationships/ctrlProp" Target="../ctrlProps/ctrlProp12.xml"/><Relationship Id="rId22" Type="http://schemas.openxmlformats.org/officeDocument/2006/relationships/ctrlProp" Target="../ctrlProps/ctrlProp20.xml"/><Relationship Id="rId27" Type="http://schemas.openxmlformats.org/officeDocument/2006/relationships/ctrlProp" Target="../ctrlProps/ctrlProp25.xml"/><Relationship Id="rId30" Type="http://schemas.openxmlformats.org/officeDocument/2006/relationships/ctrlProp" Target="../ctrlProps/ctrlProp28.xml"/><Relationship Id="rId35" Type="http://schemas.openxmlformats.org/officeDocument/2006/relationships/ctrlProp" Target="../ctrlProps/ctrlProp33.xml"/></Relationships>
</file>

<file path=xl/worksheets/_rels/sheet6.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S402"/>
  <sheetViews>
    <sheetView zoomScale="90" zoomScaleNormal="90" workbookViewId="0">
      <selection activeCell="L26" sqref="L26"/>
    </sheetView>
  </sheetViews>
  <sheetFormatPr defaultRowHeight="13.5"/>
  <cols>
    <col min="1" max="1" width="1.625" style="18" customWidth="1"/>
    <col min="2" max="2" width="4.25" style="285" customWidth="1"/>
    <col min="3" max="3" width="3.375" style="285" customWidth="1"/>
    <col min="4" max="4" width="6" style="285" customWidth="1"/>
    <col min="5" max="7" width="8.5" style="285" customWidth="1"/>
    <col min="8" max="8" width="11.25" style="285" customWidth="1"/>
    <col min="9" max="9" width="9.25" style="285" customWidth="1"/>
    <col min="10" max="10" width="10.375" style="285" customWidth="1"/>
    <col min="11" max="11" width="9.875" style="285" customWidth="1"/>
    <col min="12" max="12" width="8.5" style="18" customWidth="1"/>
    <col min="13" max="13" width="6.625" style="18" customWidth="1"/>
    <col min="14" max="14" width="10.25" style="18" customWidth="1"/>
    <col min="15" max="15" width="6.625" style="18" customWidth="1"/>
    <col min="16" max="16" width="7.125" style="18" customWidth="1"/>
    <col min="17" max="17" width="13.625" style="18" customWidth="1"/>
    <col min="18" max="18" width="2.875" style="18" customWidth="1"/>
    <col min="19" max="19" width="9.375" style="18" customWidth="1"/>
    <col min="20" max="20" width="2.375" style="18" customWidth="1"/>
    <col min="21" max="21" width="8.75" style="18" customWidth="1"/>
    <col min="22" max="22" width="8.125" style="18" customWidth="1"/>
    <col min="23" max="23" width="2.25" style="18" customWidth="1"/>
    <col min="24" max="24" width="8.375" style="18" customWidth="1"/>
    <col min="25" max="25" width="22.875" style="18" customWidth="1"/>
    <col min="26" max="26" width="10.125" style="325" customWidth="1"/>
    <col min="27" max="27" width="9.625" style="325" customWidth="1"/>
    <col min="28" max="28" width="8.375" style="325" customWidth="1"/>
    <col min="29" max="29" width="8.5" style="325" customWidth="1"/>
    <col min="30" max="30" width="8.25" style="325" customWidth="1"/>
    <col min="31" max="31" width="8.125" style="325" customWidth="1"/>
    <col min="32" max="32" width="8" style="325" customWidth="1"/>
    <col min="33" max="33" width="7.875" style="325" customWidth="1"/>
    <col min="34" max="34" width="8.125" style="325" customWidth="1"/>
    <col min="35" max="35" width="7" style="325" customWidth="1"/>
    <col min="36" max="36" width="7.25" style="325" customWidth="1"/>
    <col min="37" max="37" width="7" style="325" customWidth="1"/>
    <col min="38" max="38" width="8.5" style="325" customWidth="1"/>
    <col min="39" max="39" width="9" style="18" bestFit="1" customWidth="1"/>
    <col min="40" max="40" width="4.875" style="18" customWidth="1"/>
    <col min="41" max="41" width="9" style="18" bestFit="1" customWidth="1"/>
    <col min="42" max="42" width="43" style="18" customWidth="1"/>
    <col min="43" max="43" width="20.125" style="18" customWidth="1"/>
    <col min="44" max="44" width="19.125" style="18" customWidth="1"/>
    <col min="45" max="45" width="9" style="18" bestFit="1"/>
    <col min="46" max="16384" width="9" style="18"/>
  </cols>
  <sheetData>
    <row r="1" spans="1:38" ht="20.25" customHeight="1">
      <c r="E1" s="438" t="s">
        <v>0</v>
      </c>
      <c r="F1" s="437"/>
      <c r="G1" s="437"/>
      <c r="I1" s="439" t="s">
        <v>291</v>
      </c>
      <c r="L1" s="434"/>
      <c r="M1" s="434"/>
      <c r="N1" s="434"/>
      <c r="O1" s="434"/>
      <c r="P1" s="434"/>
      <c r="Q1" s="434"/>
      <c r="R1" s="434"/>
      <c r="Z1" s="654" t="s">
        <v>1</v>
      </c>
      <c r="AA1" s="654"/>
      <c r="AE1" s="358" t="s">
        <v>2</v>
      </c>
      <c r="AK1" s="146" t="s">
        <v>3</v>
      </c>
      <c r="AL1" s="435" t="s">
        <v>4</v>
      </c>
    </row>
    <row r="2" spans="1:38" ht="22.5" customHeight="1">
      <c r="B2" s="436"/>
      <c r="D2" s="133"/>
      <c r="E2" s="437"/>
      <c r="Z2" s="655"/>
      <c r="AA2" s="655"/>
      <c r="AB2" s="646" t="s">
        <v>5</v>
      </c>
      <c r="AC2" s="647"/>
      <c r="AD2" s="647"/>
      <c r="AE2" s="647"/>
      <c r="AF2" s="647"/>
      <c r="AG2" s="647"/>
      <c r="AH2" s="647"/>
      <c r="AI2" s="647"/>
      <c r="AJ2" s="326"/>
      <c r="AK2" s="327"/>
      <c r="AL2" s="440"/>
    </row>
    <row r="3" spans="1:38" ht="14.25" customHeight="1">
      <c r="B3" s="287"/>
      <c r="C3" s="288" t="s">
        <v>7</v>
      </c>
      <c r="D3" s="442"/>
      <c r="E3" s="288"/>
      <c r="F3" s="288"/>
      <c r="G3" s="288"/>
      <c r="H3" s="288"/>
      <c r="I3" s="288"/>
      <c r="J3" s="288"/>
      <c r="K3" s="288"/>
      <c r="L3" s="288"/>
      <c r="M3" s="288"/>
      <c r="N3" s="288"/>
      <c r="O3" s="288"/>
      <c r="P3" s="288"/>
      <c r="Q3" s="288"/>
      <c r="R3" s="288"/>
      <c r="Z3" s="328" t="s">
        <v>8</v>
      </c>
      <c r="AA3" s="329" t="s">
        <v>9</v>
      </c>
      <c r="AB3" s="361">
        <v>0</v>
      </c>
      <c r="AC3" s="330">
        <v>1</v>
      </c>
      <c r="AD3" s="330">
        <v>2</v>
      </c>
      <c r="AE3" s="330">
        <v>3</v>
      </c>
      <c r="AF3" s="330">
        <v>4</v>
      </c>
      <c r="AG3" s="330">
        <v>5</v>
      </c>
      <c r="AH3" s="330">
        <v>6</v>
      </c>
      <c r="AI3" s="330">
        <v>7</v>
      </c>
      <c r="AJ3" s="330">
        <v>8</v>
      </c>
      <c r="AK3" s="330">
        <v>9</v>
      </c>
      <c r="AL3" s="330"/>
    </row>
    <row r="4" spans="1:38" ht="17.25" customHeight="1" thickBot="1">
      <c r="B4" s="287"/>
      <c r="C4" s="291" t="s">
        <v>10</v>
      </c>
      <c r="D4" s="290"/>
      <c r="E4" s="290"/>
      <c r="F4" s="290"/>
      <c r="G4" s="290"/>
      <c r="H4" s="290"/>
      <c r="I4" s="290"/>
      <c r="J4" s="290"/>
      <c r="K4" s="290"/>
      <c r="L4" s="288"/>
      <c r="M4" s="288"/>
      <c r="N4" s="288"/>
      <c r="O4" s="288"/>
      <c r="P4" s="288"/>
      <c r="Q4" s="288"/>
      <c r="R4" s="288"/>
      <c r="S4" s="66"/>
      <c r="T4" s="66"/>
      <c r="U4" s="66"/>
      <c r="V4" s="66"/>
      <c r="W4" s="66"/>
      <c r="X4" s="66"/>
      <c r="Y4" s="66"/>
      <c r="Z4" s="443">
        <v>0</v>
      </c>
      <c r="AA4" s="444">
        <v>87000</v>
      </c>
      <c r="AB4" s="445"/>
      <c r="AC4" s="445">
        <v>0</v>
      </c>
      <c r="AD4" s="445">
        <v>0</v>
      </c>
      <c r="AE4" s="445">
        <v>0</v>
      </c>
      <c r="AF4" s="445">
        <v>0</v>
      </c>
      <c r="AG4" s="445">
        <v>0</v>
      </c>
      <c r="AH4" s="445">
        <v>0</v>
      </c>
      <c r="AI4" s="445">
        <v>0</v>
      </c>
      <c r="AJ4" s="357">
        <f>IF(+AI4-(AG4-AH4)&gt;0,AI4-(AG4-AH4),0)</f>
        <v>0</v>
      </c>
      <c r="AK4" s="357">
        <f>IF(+AJ4-(AH4-AI4)&gt;0,AJ4-(AH4-AI4),0)</f>
        <v>0</v>
      </c>
      <c r="AL4" s="446"/>
    </row>
    <row r="5" spans="1:38" ht="15.75" customHeight="1" thickTop="1">
      <c r="B5" s="287">
        <v>1</v>
      </c>
      <c r="C5" s="447" t="s">
        <v>11</v>
      </c>
      <c r="D5" s="447"/>
      <c r="E5" s="448"/>
      <c r="F5" s="67"/>
      <c r="G5" s="290"/>
      <c r="H5" s="290"/>
      <c r="I5" s="290"/>
      <c r="J5" s="290"/>
      <c r="K5" s="290"/>
      <c r="L5" s="288"/>
      <c r="M5" s="288"/>
      <c r="N5" s="288"/>
      <c r="O5" s="288"/>
      <c r="P5" s="288"/>
      <c r="Q5" s="288"/>
      <c r="R5" s="653" t="s">
        <v>293</v>
      </c>
      <c r="S5" s="653"/>
      <c r="T5" s="653"/>
      <c r="U5" s="653"/>
      <c r="V5" s="653"/>
      <c r="W5" s="653"/>
      <c r="X5" s="653"/>
      <c r="Y5" s="653"/>
      <c r="Z5" s="449">
        <v>87000</v>
      </c>
      <c r="AA5" s="450">
        <v>88000</v>
      </c>
      <c r="AB5" s="599">
        <v>0</v>
      </c>
      <c r="AC5" s="600">
        <v>0</v>
      </c>
      <c r="AD5" s="600">
        <v>0</v>
      </c>
      <c r="AE5" s="600">
        <v>0</v>
      </c>
      <c r="AF5" s="600">
        <v>0</v>
      </c>
      <c r="AG5" s="600">
        <v>0</v>
      </c>
      <c r="AH5" s="600">
        <v>0</v>
      </c>
      <c r="AI5" s="601">
        <v>0</v>
      </c>
      <c r="AJ5" s="359">
        <f>IF(AI5-$X$19&gt;0,AI5-$X$19,0)</f>
        <v>0</v>
      </c>
      <c r="AK5" s="360">
        <f>IF(AJ5-$X$19&gt;0,AJ5-$X$19,0)</f>
        <v>0</v>
      </c>
      <c r="AL5" s="451">
        <v>0</v>
      </c>
    </row>
    <row r="6" spans="1:38" ht="13.5" customHeight="1">
      <c r="B6" s="287"/>
      <c r="C6" s="452" t="s">
        <v>12</v>
      </c>
      <c r="D6" s="453" t="s">
        <v>13</v>
      </c>
      <c r="E6" s="453"/>
      <c r="F6" s="453"/>
      <c r="G6" s="453" t="s">
        <v>14</v>
      </c>
      <c r="H6" s="453"/>
      <c r="I6" s="291"/>
      <c r="J6" s="291"/>
      <c r="K6" s="290"/>
      <c r="L6" s="288"/>
      <c r="M6" s="288"/>
      <c r="N6" s="288"/>
      <c r="O6" s="288"/>
      <c r="P6" s="288"/>
      <c r="Q6" s="288"/>
      <c r="R6" s="653"/>
      <c r="S6" s="653"/>
      <c r="T6" s="653"/>
      <c r="U6" s="653"/>
      <c r="V6" s="653"/>
      <c r="W6" s="653"/>
      <c r="X6" s="653"/>
      <c r="Y6" s="653"/>
      <c r="Z6" s="454">
        <v>88000</v>
      </c>
      <c r="AA6" s="450">
        <v>89000</v>
      </c>
      <c r="AB6" s="602">
        <v>130</v>
      </c>
      <c r="AC6" s="603">
        <v>0</v>
      </c>
      <c r="AD6" s="603">
        <v>0</v>
      </c>
      <c r="AE6" s="603">
        <v>0</v>
      </c>
      <c r="AF6" s="603">
        <v>0</v>
      </c>
      <c r="AG6" s="603">
        <v>0</v>
      </c>
      <c r="AH6" s="603">
        <v>0</v>
      </c>
      <c r="AI6" s="604">
        <v>0</v>
      </c>
      <c r="AJ6" s="359">
        <f t="shared" ref="AJ6:AK6" si="0">IF(AI6-$X$19&gt;0,AI6-$X$19,0)</f>
        <v>0</v>
      </c>
      <c r="AK6" s="360">
        <f t="shared" si="0"/>
        <v>0</v>
      </c>
      <c r="AL6" s="455">
        <v>3200</v>
      </c>
    </row>
    <row r="7" spans="1:38" ht="13.5" customHeight="1">
      <c r="B7" s="287"/>
      <c r="C7" s="452" t="s">
        <v>15</v>
      </c>
      <c r="D7" s="456" t="s">
        <v>16</v>
      </c>
      <c r="E7" s="291"/>
      <c r="F7" s="291"/>
      <c r="G7" s="291"/>
      <c r="H7" s="291"/>
      <c r="I7" s="291"/>
      <c r="J7" s="291"/>
      <c r="K7" s="290"/>
      <c r="L7" s="288"/>
      <c r="M7" s="288"/>
      <c r="N7" s="288"/>
      <c r="O7" s="288"/>
      <c r="P7" s="288"/>
      <c r="Q7" s="288"/>
      <c r="R7" s="288"/>
      <c r="S7" s="288"/>
      <c r="T7" s="288"/>
      <c r="U7" s="288"/>
      <c r="V7" s="288"/>
      <c r="W7" s="288"/>
      <c r="X7" s="457"/>
      <c r="Y7" s="288"/>
      <c r="Z7" s="454">
        <v>89000</v>
      </c>
      <c r="AA7" s="450">
        <v>90000</v>
      </c>
      <c r="AB7" s="602">
        <v>180</v>
      </c>
      <c r="AC7" s="603">
        <v>0</v>
      </c>
      <c r="AD7" s="603">
        <v>0</v>
      </c>
      <c r="AE7" s="603">
        <v>0</v>
      </c>
      <c r="AF7" s="603">
        <v>0</v>
      </c>
      <c r="AG7" s="603">
        <v>0</v>
      </c>
      <c r="AH7" s="603">
        <v>0</v>
      </c>
      <c r="AI7" s="604">
        <v>0</v>
      </c>
      <c r="AJ7" s="359">
        <f t="shared" ref="AJ7:AK7" si="1">IF(AI7-$X$19&gt;0,AI7-$X$19,0)</f>
        <v>0</v>
      </c>
      <c r="AK7" s="360">
        <f t="shared" si="1"/>
        <v>0</v>
      </c>
      <c r="AL7" s="455">
        <v>3200</v>
      </c>
    </row>
    <row r="8" spans="1:38" ht="13.5" customHeight="1">
      <c r="B8" s="287"/>
      <c r="C8" s="458"/>
      <c r="D8" s="291" t="s">
        <v>17</v>
      </c>
      <c r="E8" s="291"/>
      <c r="F8" s="291"/>
      <c r="G8" s="291"/>
      <c r="H8" s="291"/>
      <c r="I8" s="291"/>
      <c r="J8" s="291"/>
      <c r="K8" s="290"/>
      <c r="L8" s="288"/>
      <c r="M8" s="288"/>
      <c r="N8" s="288"/>
      <c r="O8" s="288"/>
      <c r="P8" s="288"/>
      <c r="Q8" s="288"/>
      <c r="R8" s="290" t="s">
        <v>18</v>
      </c>
      <c r="S8" s="288"/>
      <c r="T8" s="288"/>
      <c r="U8" s="288"/>
      <c r="V8" s="288"/>
      <c r="W8" s="288"/>
      <c r="X8" s="457"/>
      <c r="Y8" s="289"/>
      <c r="Z8" s="459">
        <v>90000</v>
      </c>
      <c r="AA8" s="460">
        <v>91000</v>
      </c>
      <c r="AB8" s="605">
        <v>230</v>
      </c>
      <c r="AC8" s="606">
        <v>0</v>
      </c>
      <c r="AD8" s="606">
        <v>0</v>
      </c>
      <c r="AE8" s="606">
        <v>0</v>
      </c>
      <c r="AF8" s="606">
        <v>0</v>
      </c>
      <c r="AG8" s="606">
        <v>0</v>
      </c>
      <c r="AH8" s="606">
        <v>0</v>
      </c>
      <c r="AI8" s="607">
        <v>0</v>
      </c>
      <c r="AJ8" s="359">
        <f t="shared" ref="AJ8:AK8" si="2">IF(AI8-$X$19&gt;0,AI8-$X$19,0)</f>
        <v>0</v>
      </c>
      <c r="AK8" s="360">
        <f t="shared" si="2"/>
        <v>0</v>
      </c>
      <c r="AL8" s="461">
        <v>3200</v>
      </c>
    </row>
    <row r="9" spans="1:38" ht="13.5" customHeight="1">
      <c r="B9" s="287"/>
      <c r="C9" s="452" t="s">
        <v>19</v>
      </c>
      <c r="D9" s="291" t="s">
        <v>20</v>
      </c>
      <c r="E9" s="289"/>
      <c r="F9" s="289"/>
      <c r="I9" s="291"/>
      <c r="J9" s="291"/>
      <c r="K9" s="457"/>
      <c r="L9" s="288"/>
      <c r="M9" s="288"/>
      <c r="N9" s="288"/>
      <c r="O9" s="288"/>
      <c r="P9" s="288"/>
      <c r="Q9" s="288"/>
      <c r="R9" s="290" t="s">
        <v>21</v>
      </c>
      <c r="S9" s="288"/>
      <c r="T9" s="288"/>
      <c r="U9" s="288"/>
      <c r="V9" s="288"/>
      <c r="W9" s="288"/>
      <c r="X9" s="457"/>
      <c r="Y9" s="289"/>
      <c r="Z9" s="454">
        <v>91000</v>
      </c>
      <c r="AA9" s="450">
        <v>92000</v>
      </c>
      <c r="AB9" s="602">
        <v>290</v>
      </c>
      <c r="AC9" s="603">
        <v>0</v>
      </c>
      <c r="AD9" s="603">
        <v>0</v>
      </c>
      <c r="AE9" s="603">
        <v>0</v>
      </c>
      <c r="AF9" s="603">
        <v>0</v>
      </c>
      <c r="AG9" s="603">
        <v>0</v>
      </c>
      <c r="AH9" s="603">
        <v>0</v>
      </c>
      <c r="AI9" s="604">
        <v>0</v>
      </c>
      <c r="AJ9" s="359">
        <f t="shared" ref="AJ9:AK9" si="3">IF(AI9-$X$19&gt;0,AI9-$X$19,0)</f>
        <v>0</v>
      </c>
      <c r="AK9" s="360">
        <f t="shared" si="3"/>
        <v>0</v>
      </c>
      <c r="AL9" s="455">
        <v>3200</v>
      </c>
    </row>
    <row r="10" spans="1:38" ht="13.5" customHeight="1">
      <c r="B10" s="287"/>
      <c r="C10" s="452" t="s">
        <v>22</v>
      </c>
      <c r="D10" s="291" t="s">
        <v>23</v>
      </c>
      <c r="E10" s="289"/>
      <c r="F10" s="291"/>
      <c r="G10" s="291"/>
      <c r="H10" s="291"/>
      <c r="I10" s="291"/>
      <c r="J10" s="291"/>
      <c r="K10" s="290"/>
      <c r="L10" s="291"/>
      <c r="M10" s="291"/>
      <c r="N10" s="291"/>
      <c r="O10" s="291"/>
      <c r="P10" s="288"/>
      <c r="Q10" s="288"/>
      <c r="R10" s="290" t="s">
        <v>24</v>
      </c>
      <c r="S10" s="288"/>
      <c r="T10" s="288"/>
      <c r="U10" s="288"/>
      <c r="V10" s="288"/>
      <c r="W10" s="288"/>
      <c r="X10" s="457"/>
      <c r="Y10" s="289"/>
      <c r="Z10" s="454">
        <v>92000</v>
      </c>
      <c r="AA10" s="450">
        <v>93000</v>
      </c>
      <c r="AB10" s="602">
        <v>340</v>
      </c>
      <c r="AC10" s="603">
        <v>0</v>
      </c>
      <c r="AD10" s="603">
        <v>0</v>
      </c>
      <c r="AE10" s="603">
        <v>0</v>
      </c>
      <c r="AF10" s="603">
        <v>0</v>
      </c>
      <c r="AG10" s="603">
        <v>0</v>
      </c>
      <c r="AH10" s="603">
        <v>0</v>
      </c>
      <c r="AI10" s="604">
        <v>0</v>
      </c>
      <c r="AJ10" s="359">
        <f t="shared" ref="AJ10:AK10" si="4">IF(AI10-$X$19&gt;0,AI10-$X$19,0)</f>
        <v>0</v>
      </c>
      <c r="AK10" s="360">
        <f t="shared" si="4"/>
        <v>0</v>
      </c>
      <c r="AL10" s="455">
        <v>3300</v>
      </c>
    </row>
    <row r="11" spans="1:38" ht="13.5" customHeight="1">
      <c r="B11" s="289"/>
      <c r="C11" s="462" t="s">
        <v>25</v>
      </c>
      <c r="D11" s="463" t="s">
        <v>26</v>
      </c>
      <c r="E11" s="457"/>
      <c r="F11" s="457"/>
      <c r="G11" s="291"/>
      <c r="H11" s="291"/>
      <c r="I11" s="291"/>
      <c r="J11" s="291"/>
      <c r="K11" s="290"/>
      <c r="L11" s="291"/>
      <c r="M11" s="291"/>
      <c r="N11" s="291"/>
      <c r="O11" s="291"/>
      <c r="P11" s="288"/>
      <c r="Q11" s="288"/>
      <c r="R11" s="290" t="s">
        <v>27</v>
      </c>
      <c r="S11" s="288"/>
      <c r="T11" s="288"/>
      <c r="U11" s="288"/>
      <c r="V11" s="288"/>
      <c r="W11" s="288"/>
      <c r="X11" s="457"/>
      <c r="Y11" s="289"/>
      <c r="Z11" s="454">
        <v>93000</v>
      </c>
      <c r="AA11" s="450">
        <v>94000</v>
      </c>
      <c r="AB11" s="602">
        <v>390</v>
      </c>
      <c r="AC11" s="603">
        <v>0</v>
      </c>
      <c r="AD11" s="603">
        <v>0</v>
      </c>
      <c r="AE11" s="603">
        <v>0</v>
      </c>
      <c r="AF11" s="603">
        <v>0</v>
      </c>
      <c r="AG11" s="603">
        <v>0</v>
      </c>
      <c r="AH11" s="603">
        <v>0</v>
      </c>
      <c r="AI11" s="604">
        <v>0</v>
      </c>
      <c r="AJ11" s="359">
        <f t="shared" ref="AJ11:AK11" si="5">IF(AI11-$X$19&gt;0,AI11-$X$19,0)</f>
        <v>0</v>
      </c>
      <c r="AK11" s="360">
        <f t="shared" si="5"/>
        <v>0</v>
      </c>
      <c r="AL11" s="455">
        <v>3300</v>
      </c>
    </row>
    <row r="12" spans="1:38" ht="12.75" customHeight="1">
      <c r="A12" s="457"/>
      <c r="B12" s="457"/>
      <c r="C12" s="292"/>
      <c r="D12" s="464" t="s">
        <v>28</v>
      </c>
      <c r="E12" s="288"/>
      <c r="F12" s="457"/>
      <c r="G12" s="457"/>
      <c r="H12" s="457"/>
      <c r="I12" s="457"/>
      <c r="J12" s="457"/>
      <c r="K12" s="457"/>
      <c r="L12" s="457"/>
      <c r="M12" s="457"/>
      <c r="N12" s="457"/>
      <c r="O12" s="457"/>
      <c r="P12" s="291"/>
      <c r="Q12" s="291"/>
      <c r="R12" s="290"/>
      <c r="S12" s="291"/>
      <c r="T12" s="291"/>
      <c r="U12" s="291"/>
      <c r="V12" s="291"/>
      <c r="W12" s="291"/>
      <c r="X12" s="457"/>
      <c r="Y12" s="289"/>
      <c r="Z12" s="454">
        <v>94000</v>
      </c>
      <c r="AA12" s="465">
        <v>95000</v>
      </c>
      <c r="AB12" s="602">
        <v>440</v>
      </c>
      <c r="AC12" s="603">
        <v>0</v>
      </c>
      <c r="AD12" s="603">
        <v>0</v>
      </c>
      <c r="AE12" s="603">
        <v>0</v>
      </c>
      <c r="AF12" s="603">
        <v>0</v>
      </c>
      <c r="AG12" s="603">
        <v>0</v>
      </c>
      <c r="AH12" s="603">
        <v>0</v>
      </c>
      <c r="AI12" s="604">
        <v>0</v>
      </c>
      <c r="AJ12" s="359">
        <f t="shared" ref="AJ12:AK12" si="6">IF(AI12-$X$19&gt;0,AI12-$X$19,0)</f>
        <v>0</v>
      </c>
      <c r="AK12" s="360">
        <f t="shared" si="6"/>
        <v>0</v>
      </c>
      <c r="AL12" s="455">
        <v>3300</v>
      </c>
    </row>
    <row r="13" spans="1:38" ht="13.5" customHeight="1">
      <c r="A13" s="457"/>
      <c r="B13" s="457"/>
      <c r="C13" s="292"/>
      <c r="D13" s="290" t="s">
        <v>29</v>
      </c>
      <c r="E13" s="457"/>
      <c r="F13" s="457"/>
      <c r="G13" s="457"/>
      <c r="H13" s="457"/>
      <c r="I13" s="457"/>
      <c r="J13" s="457"/>
      <c r="K13" s="457"/>
      <c r="L13" s="457"/>
      <c r="M13" s="457"/>
      <c r="N13" s="457"/>
      <c r="O13" s="457"/>
      <c r="P13" s="291"/>
      <c r="Q13" s="291"/>
      <c r="R13" s="290"/>
      <c r="S13" s="291"/>
      <c r="T13" s="291"/>
      <c r="U13" s="291"/>
      <c r="V13" s="291"/>
      <c r="W13" s="291"/>
      <c r="X13" s="457"/>
      <c r="Y13" s="289"/>
      <c r="Z13" s="459">
        <v>95000</v>
      </c>
      <c r="AA13" s="466">
        <v>96000</v>
      </c>
      <c r="AB13" s="605">
        <v>490</v>
      </c>
      <c r="AC13" s="606">
        <v>0</v>
      </c>
      <c r="AD13" s="606">
        <v>0</v>
      </c>
      <c r="AE13" s="606">
        <v>0</v>
      </c>
      <c r="AF13" s="606">
        <v>0</v>
      </c>
      <c r="AG13" s="606">
        <v>0</v>
      </c>
      <c r="AH13" s="606">
        <v>0</v>
      </c>
      <c r="AI13" s="607">
        <v>0</v>
      </c>
      <c r="AJ13" s="359">
        <f t="shared" ref="AJ13:AK13" si="7">IF(AI13-$X$19&gt;0,AI13-$X$19,0)</f>
        <v>0</v>
      </c>
      <c r="AK13" s="360">
        <f t="shared" si="7"/>
        <v>0</v>
      </c>
      <c r="AL13" s="461">
        <v>3400</v>
      </c>
    </row>
    <row r="14" spans="1:38" ht="13.5" customHeight="1">
      <c r="B14" s="457"/>
      <c r="C14" s="452" t="s">
        <v>30</v>
      </c>
      <c r="D14" s="291" t="s">
        <v>31</v>
      </c>
      <c r="E14" s="291"/>
      <c r="F14" s="291"/>
      <c r="G14" s="291"/>
      <c r="H14" s="291"/>
      <c r="I14" s="291"/>
      <c r="J14" s="457"/>
      <c r="K14" s="457"/>
      <c r="L14" s="457"/>
      <c r="M14" s="457"/>
      <c r="N14" s="4"/>
      <c r="O14" s="4"/>
      <c r="P14" s="291"/>
      <c r="Q14" s="291"/>
      <c r="R14" s="291"/>
      <c r="S14" s="291"/>
      <c r="T14" s="291"/>
      <c r="U14" s="291"/>
      <c r="V14" s="291"/>
      <c r="W14" s="291"/>
      <c r="X14" s="290"/>
      <c r="Y14" s="291"/>
      <c r="Z14" s="454">
        <v>96000</v>
      </c>
      <c r="AA14" s="465">
        <v>97000</v>
      </c>
      <c r="AB14" s="602">
        <v>540</v>
      </c>
      <c r="AC14" s="603">
        <v>0</v>
      </c>
      <c r="AD14" s="603">
        <v>0</v>
      </c>
      <c r="AE14" s="603">
        <v>0</v>
      </c>
      <c r="AF14" s="603">
        <v>0</v>
      </c>
      <c r="AG14" s="603">
        <v>0</v>
      </c>
      <c r="AH14" s="603">
        <v>0</v>
      </c>
      <c r="AI14" s="604">
        <v>0</v>
      </c>
      <c r="AJ14" s="359">
        <f t="shared" ref="AJ14:AK14" si="8">IF(AI14-$X$19&gt;0,AI14-$X$19,0)</f>
        <v>0</v>
      </c>
      <c r="AK14" s="360">
        <f t="shared" si="8"/>
        <v>0</v>
      </c>
      <c r="AL14" s="455">
        <v>3400</v>
      </c>
    </row>
    <row r="15" spans="1:38" ht="18" customHeight="1">
      <c r="A15" s="457"/>
      <c r="B15" s="66"/>
      <c r="C15" s="467"/>
      <c r="D15" s="468" t="s">
        <v>32</v>
      </c>
      <c r="E15" s="469"/>
      <c r="F15" s="470"/>
      <c r="G15" s="470"/>
      <c r="H15" s="470"/>
      <c r="I15" s="457"/>
      <c r="J15" s="457"/>
      <c r="K15" s="457"/>
      <c r="L15" s="457"/>
      <c r="M15" s="457"/>
      <c r="N15" s="471"/>
      <c r="O15" s="471"/>
      <c r="P15" s="4"/>
      <c r="Q15" s="648" t="s">
        <v>33</v>
      </c>
      <c r="R15" s="649"/>
      <c r="S15" s="649"/>
      <c r="T15" s="649"/>
      <c r="U15" s="649"/>
      <c r="V15" s="649"/>
      <c r="W15" s="649"/>
      <c r="X15" s="649"/>
      <c r="Y15" s="650"/>
      <c r="Z15" s="454">
        <v>97000</v>
      </c>
      <c r="AA15" s="465">
        <v>98000</v>
      </c>
      <c r="AB15" s="608">
        <v>590</v>
      </c>
      <c r="AC15" s="603">
        <v>0</v>
      </c>
      <c r="AD15" s="603">
        <v>0</v>
      </c>
      <c r="AE15" s="603">
        <v>0</v>
      </c>
      <c r="AF15" s="603">
        <v>0</v>
      </c>
      <c r="AG15" s="603">
        <v>0</v>
      </c>
      <c r="AH15" s="603">
        <v>0</v>
      </c>
      <c r="AI15" s="604">
        <v>0</v>
      </c>
      <c r="AJ15" s="359">
        <f t="shared" ref="AJ15:AK15" si="9">IF(AI15-$X$19&gt;0,AI15-$X$19,0)</f>
        <v>0</v>
      </c>
      <c r="AK15" s="360">
        <f t="shared" si="9"/>
        <v>0</v>
      </c>
      <c r="AL15" s="455">
        <v>3500</v>
      </c>
    </row>
    <row r="16" spans="1:38" ht="13.5" customHeight="1">
      <c r="B16" s="457"/>
      <c r="C16" s="292"/>
      <c r="D16" s="290" t="s">
        <v>34</v>
      </c>
      <c r="E16" s="288"/>
      <c r="F16" s="288"/>
      <c r="G16" s="288"/>
      <c r="H16" s="288"/>
      <c r="I16" s="651" t="s">
        <v>35</v>
      </c>
      <c r="J16" s="651"/>
      <c r="K16" s="651"/>
      <c r="L16" s="651"/>
      <c r="M16" s="457"/>
      <c r="N16" s="473"/>
      <c r="O16" s="473"/>
      <c r="P16" s="471"/>
      <c r="Q16" s="471"/>
      <c r="R16" s="457"/>
      <c r="S16" s="457"/>
      <c r="T16" s="457"/>
      <c r="U16" s="457"/>
      <c r="V16" s="457"/>
      <c r="W16" s="457"/>
      <c r="X16" s="457"/>
      <c r="Y16" s="457"/>
      <c r="Z16" s="454">
        <v>98000</v>
      </c>
      <c r="AA16" s="465">
        <v>99000</v>
      </c>
      <c r="AB16" s="608">
        <v>640</v>
      </c>
      <c r="AC16" s="603">
        <v>0</v>
      </c>
      <c r="AD16" s="603">
        <v>0</v>
      </c>
      <c r="AE16" s="603">
        <v>0</v>
      </c>
      <c r="AF16" s="603">
        <v>0</v>
      </c>
      <c r="AG16" s="603">
        <v>0</v>
      </c>
      <c r="AH16" s="603">
        <v>0</v>
      </c>
      <c r="AI16" s="604">
        <v>0</v>
      </c>
      <c r="AJ16" s="359">
        <f t="shared" ref="AJ16:AK16" si="10">IF(AI16-$X$19&gt;0,AI16-$X$19,0)</f>
        <v>0</v>
      </c>
      <c r="AK16" s="360">
        <f t="shared" si="10"/>
        <v>0</v>
      </c>
      <c r="AL16" s="455">
        <v>3500</v>
      </c>
    </row>
    <row r="17" spans="1:38" ht="13.5" customHeight="1">
      <c r="B17" s="457"/>
      <c r="C17" s="462" t="s">
        <v>36</v>
      </c>
      <c r="D17" s="288" t="s">
        <v>37</v>
      </c>
      <c r="E17" s="457"/>
      <c r="F17" s="457"/>
      <c r="G17" s="457"/>
      <c r="H17" s="457"/>
      <c r="I17" s="457"/>
      <c r="J17" s="457"/>
      <c r="K17" s="457"/>
      <c r="L17" s="4"/>
      <c r="M17" s="4"/>
      <c r="N17" s="288"/>
      <c r="O17" s="288"/>
      <c r="P17" s="473"/>
      <c r="Q17" s="473"/>
      <c r="R17" s="652" t="s">
        <v>38</v>
      </c>
      <c r="S17" s="652"/>
      <c r="T17" s="652"/>
      <c r="U17" s="652"/>
      <c r="V17" s="652"/>
      <c r="W17" s="457"/>
      <c r="X17" s="288"/>
      <c r="Y17" s="288"/>
      <c r="Z17" s="454">
        <v>99000</v>
      </c>
      <c r="AA17" s="465">
        <v>101000</v>
      </c>
      <c r="AB17" s="608">
        <v>720</v>
      </c>
      <c r="AC17" s="603">
        <v>0</v>
      </c>
      <c r="AD17" s="603">
        <v>0</v>
      </c>
      <c r="AE17" s="603">
        <v>0</v>
      </c>
      <c r="AF17" s="603">
        <v>0</v>
      </c>
      <c r="AG17" s="603">
        <v>0</v>
      </c>
      <c r="AH17" s="603">
        <v>0</v>
      </c>
      <c r="AI17" s="604">
        <v>0</v>
      </c>
      <c r="AJ17" s="359">
        <f t="shared" ref="AJ17:AK17" si="11">IF(AI17-$X$19&gt;0,AI17-$X$19,0)</f>
        <v>0</v>
      </c>
      <c r="AK17" s="360">
        <f t="shared" si="11"/>
        <v>0</v>
      </c>
      <c r="AL17" s="455">
        <v>3600</v>
      </c>
    </row>
    <row r="18" spans="1:38" ht="14.25" customHeight="1">
      <c r="A18" s="457"/>
      <c r="B18" s="287">
        <v>2</v>
      </c>
      <c r="C18" s="474" t="s">
        <v>39</v>
      </c>
      <c r="D18" s="474"/>
      <c r="E18" s="291"/>
      <c r="F18" s="291"/>
      <c r="G18" s="289"/>
      <c r="H18" s="289"/>
      <c r="I18" s="289"/>
      <c r="J18" s="291"/>
      <c r="K18" s="290"/>
      <c r="L18" s="471"/>
      <c r="M18" s="471"/>
      <c r="N18" s="288"/>
      <c r="O18" s="475"/>
      <c r="P18" s="288"/>
      <c r="Q18" s="288"/>
      <c r="R18" s="290" t="s">
        <v>40</v>
      </c>
      <c r="S18" s="129"/>
      <c r="T18" s="129"/>
      <c r="Y18" s="471"/>
      <c r="Z18" s="459">
        <v>101000</v>
      </c>
      <c r="AA18" s="466">
        <v>103000</v>
      </c>
      <c r="AB18" s="609">
        <v>830</v>
      </c>
      <c r="AC18" s="606">
        <v>0</v>
      </c>
      <c r="AD18" s="606">
        <v>0</v>
      </c>
      <c r="AE18" s="606">
        <v>0</v>
      </c>
      <c r="AF18" s="606">
        <v>0</v>
      </c>
      <c r="AG18" s="606">
        <v>0</v>
      </c>
      <c r="AH18" s="606">
        <v>0</v>
      </c>
      <c r="AI18" s="607">
        <v>0</v>
      </c>
      <c r="AJ18" s="359">
        <f t="shared" ref="AJ18:AK18" si="12">IF(AI18-$X$19&gt;0,AI18-$X$19,0)</f>
        <v>0</v>
      </c>
      <c r="AK18" s="360">
        <f t="shared" si="12"/>
        <v>0</v>
      </c>
      <c r="AL18" s="461">
        <v>3600</v>
      </c>
    </row>
    <row r="19" spans="1:38" ht="15" customHeight="1">
      <c r="A19" s="457"/>
      <c r="B19" s="287"/>
      <c r="C19" s="458" t="s">
        <v>41</v>
      </c>
      <c r="D19" s="291" t="s">
        <v>42</v>
      </c>
      <c r="E19" s="291"/>
      <c r="F19" s="291"/>
      <c r="G19" s="291"/>
      <c r="H19" s="291"/>
      <c r="I19" s="291"/>
      <c r="J19" s="471"/>
      <c r="K19" s="471"/>
      <c r="L19" s="457"/>
      <c r="M19" s="288"/>
      <c r="N19" s="457"/>
      <c r="O19" s="477"/>
      <c r="P19" s="475"/>
      <c r="Q19" s="475"/>
      <c r="S19" s="535">
        <v>88000</v>
      </c>
      <c r="T19" s="535" t="s">
        <v>43</v>
      </c>
      <c r="U19" s="535">
        <v>1010000</v>
      </c>
      <c r="V19" s="433" t="s">
        <v>44</v>
      </c>
      <c r="W19" s="133"/>
      <c r="X19" s="536">
        <v>1580</v>
      </c>
      <c r="Y19" s="457"/>
      <c r="Z19" s="454">
        <v>103000</v>
      </c>
      <c r="AA19" s="465">
        <v>105000</v>
      </c>
      <c r="AB19" s="608">
        <v>930</v>
      </c>
      <c r="AC19" s="603">
        <v>0</v>
      </c>
      <c r="AD19" s="603">
        <v>0</v>
      </c>
      <c r="AE19" s="603">
        <v>0</v>
      </c>
      <c r="AF19" s="603">
        <v>0</v>
      </c>
      <c r="AG19" s="603">
        <v>0</v>
      </c>
      <c r="AH19" s="603">
        <v>0</v>
      </c>
      <c r="AI19" s="604">
        <v>0</v>
      </c>
      <c r="AJ19" s="359">
        <f t="shared" ref="AJ19:AK19" si="13">IF(AI19-$X$19&gt;0,AI19-$X$19,0)</f>
        <v>0</v>
      </c>
      <c r="AK19" s="360">
        <f t="shared" si="13"/>
        <v>0</v>
      </c>
      <c r="AL19" s="455">
        <v>3700</v>
      </c>
    </row>
    <row r="20" spans="1:38" ht="13.5" customHeight="1">
      <c r="C20" s="478" t="s">
        <v>45</v>
      </c>
      <c r="D20" s="291" t="s">
        <v>46</v>
      </c>
      <c r="E20" s="291"/>
      <c r="F20" s="291"/>
      <c r="G20" s="291"/>
      <c r="H20" s="291"/>
      <c r="I20" s="471"/>
      <c r="J20" s="473"/>
      <c r="K20" s="457"/>
      <c r="L20" s="457"/>
      <c r="M20" s="295"/>
      <c r="N20" s="457"/>
      <c r="O20" s="288"/>
      <c r="P20" s="477"/>
      <c r="Q20" s="477"/>
      <c r="S20" s="535">
        <v>1010000</v>
      </c>
      <c r="T20" s="535" t="s">
        <v>43</v>
      </c>
      <c r="U20" s="535">
        <v>1760000</v>
      </c>
      <c r="V20" s="595">
        <v>0.33693000000000001</v>
      </c>
      <c r="W20" s="596"/>
      <c r="X20" s="597" t="s">
        <v>47</v>
      </c>
      <c r="Y20" s="288"/>
      <c r="Z20" s="454">
        <v>105000</v>
      </c>
      <c r="AA20" s="465">
        <v>107000</v>
      </c>
      <c r="AB20" s="608">
        <v>1030</v>
      </c>
      <c r="AC20" s="603">
        <v>0</v>
      </c>
      <c r="AD20" s="603">
        <v>0</v>
      </c>
      <c r="AE20" s="603">
        <v>0</v>
      </c>
      <c r="AF20" s="603">
        <v>0</v>
      </c>
      <c r="AG20" s="603">
        <v>0</v>
      </c>
      <c r="AH20" s="603">
        <v>0</v>
      </c>
      <c r="AI20" s="604">
        <v>0</v>
      </c>
      <c r="AJ20" s="359">
        <f t="shared" ref="AJ20:AK20" si="14">IF(AI20-$X$19&gt;0,AI20-$X$19,0)</f>
        <v>0</v>
      </c>
      <c r="AK20" s="360">
        <f t="shared" si="14"/>
        <v>0</v>
      </c>
      <c r="AL20" s="455">
        <v>3800</v>
      </c>
    </row>
    <row r="21" spans="1:38" ht="12" customHeight="1">
      <c r="B21" s="457"/>
      <c r="C21" s="458" t="s">
        <v>48</v>
      </c>
      <c r="D21" s="288" t="s">
        <v>49</v>
      </c>
      <c r="E21" s="457"/>
      <c r="F21" s="457"/>
      <c r="G21" s="457"/>
      <c r="H21" s="457"/>
      <c r="I21" s="457"/>
      <c r="J21" s="457"/>
      <c r="K21" s="457"/>
      <c r="L21" s="457"/>
      <c r="M21" s="457"/>
      <c r="N21" s="457"/>
      <c r="O21" s="288"/>
      <c r="P21" s="288"/>
      <c r="Q21" s="288"/>
      <c r="S21" s="535">
        <v>1760000</v>
      </c>
      <c r="T21" s="535" t="s">
        <v>43</v>
      </c>
      <c r="U21" s="535"/>
      <c r="V21" s="595">
        <v>0.40839999999999999</v>
      </c>
      <c r="W21" s="596"/>
      <c r="X21" s="598">
        <f>+V21-V20</f>
        <v>7.1470000000000006E-2</v>
      </c>
      <c r="Y21" s="475"/>
      <c r="Z21" s="454">
        <v>107000</v>
      </c>
      <c r="AA21" s="465">
        <v>109000</v>
      </c>
      <c r="AB21" s="608">
        <v>1130</v>
      </c>
      <c r="AC21" s="603">
        <v>0</v>
      </c>
      <c r="AD21" s="603">
        <v>0</v>
      </c>
      <c r="AE21" s="603">
        <v>0</v>
      </c>
      <c r="AF21" s="603">
        <v>0</v>
      </c>
      <c r="AG21" s="603">
        <v>0</v>
      </c>
      <c r="AH21" s="603">
        <v>0</v>
      </c>
      <c r="AI21" s="604">
        <v>0</v>
      </c>
      <c r="AJ21" s="359">
        <f t="shared" ref="AJ21:AK21" si="15">IF(AI21-$X$19&gt;0,AI21-$X$19,0)</f>
        <v>0</v>
      </c>
      <c r="AK21" s="360">
        <f t="shared" si="15"/>
        <v>0</v>
      </c>
      <c r="AL21" s="455">
        <v>3800</v>
      </c>
    </row>
    <row r="22" spans="1:38" ht="13.5" customHeight="1">
      <c r="B22" s="457"/>
      <c r="C22" s="457"/>
      <c r="D22" s="288" t="s">
        <v>50</v>
      </c>
      <c r="E22" s="288"/>
      <c r="F22" s="288"/>
      <c r="G22" s="457"/>
      <c r="H22" s="457"/>
      <c r="I22" s="457"/>
      <c r="J22" s="457"/>
      <c r="K22" s="457"/>
      <c r="L22" s="475"/>
      <c r="M22" s="475"/>
      <c r="N22" s="475"/>
      <c r="O22" s="288"/>
      <c r="P22" s="288"/>
      <c r="Q22" s="288"/>
      <c r="R22" s="288"/>
      <c r="S22" s="479" t="s">
        <v>51</v>
      </c>
      <c r="T22" s="288"/>
      <c r="U22" s="288"/>
      <c r="V22" s="288"/>
      <c r="W22" s="288"/>
      <c r="X22" s="288"/>
      <c r="Y22" s="288"/>
      <c r="Z22" s="454">
        <v>109000</v>
      </c>
      <c r="AA22" s="465">
        <v>111000</v>
      </c>
      <c r="AB22" s="608">
        <v>1240</v>
      </c>
      <c r="AC22" s="603">
        <v>0</v>
      </c>
      <c r="AD22" s="603">
        <v>0</v>
      </c>
      <c r="AE22" s="603">
        <v>0</v>
      </c>
      <c r="AF22" s="603">
        <v>0</v>
      </c>
      <c r="AG22" s="603">
        <v>0</v>
      </c>
      <c r="AH22" s="603">
        <v>0</v>
      </c>
      <c r="AI22" s="604">
        <v>0</v>
      </c>
      <c r="AJ22" s="359">
        <f t="shared" ref="AJ22:AK22" si="16">IF(AI22-$X$19&gt;0,AI22-$X$19,0)</f>
        <v>0</v>
      </c>
      <c r="AK22" s="360">
        <f t="shared" si="16"/>
        <v>0</v>
      </c>
      <c r="AL22" s="455">
        <v>3900</v>
      </c>
    </row>
    <row r="23" spans="1:38" ht="13.5" customHeight="1">
      <c r="A23" s="457"/>
      <c r="B23" s="457"/>
      <c r="C23" s="457"/>
      <c r="D23" s="288" t="s">
        <v>52</v>
      </c>
      <c r="E23" s="288"/>
      <c r="F23" s="288"/>
      <c r="G23" s="457"/>
      <c r="H23" s="457"/>
      <c r="I23" s="457"/>
      <c r="J23" s="457"/>
      <c r="K23" s="457"/>
      <c r="L23" s="457"/>
      <c r="M23" s="457"/>
      <c r="N23" s="457"/>
      <c r="O23" s="457"/>
      <c r="P23" s="288"/>
      <c r="Q23" s="288"/>
      <c r="R23" s="288"/>
      <c r="S23" s="290" t="s">
        <v>53</v>
      </c>
      <c r="T23" s="288"/>
      <c r="U23" s="288"/>
      <c r="V23" s="288"/>
      <c r="W23" s="288"/>
      <c r="X23" s="288"/>
      <c r="Y23" s="288"/>
      <c r="Z23" s="459">
        <v>111000</v>
      </c>
      <c r="AA23" s="466">
        <v>113000</v>
      </c>
      <c r="AB23" s="609">
        <v>1340</v>
      </c>
      <c r="AC23" s="606">
        <v>0</v>
      </c>
      <c r="AD23" s="606">
        <v>0</v>
      </c>
      <c r="AE23" s="606">
        <v>0</v>
      </c>
      <c r="AF23" s="606">
        <v>0</v>
      </c>
      <c r="AG23" s="606">
        <v>0</v>
      </c>
      <c r="AH23" s="606">
        <v>0</v>
      </c>
      <c r="AI23" s="607">
        <v>0</v>
      </c>
      <c r="AJ23" s="359">
        <f t="shared" ref="AJ23:AK23" si="17">IF(AI23-$X$19&gt;0,AI23-$X$19,0)</f>
        <v>0</v>
      </c>
      <c r="AK23" s="360">
        <f t="shared" si="17"/>
        <v>0</v>
      </c>
      <c r="AL23" s="461">
        <v>4000</v>
      </c>
    </row>
    <row r="24" spans="1:38" ht="13.5" customHeight="1">
      <c r="A24" s="457"/>
      <c r="B24" s="457"/>
      <c r="C24" s="462"/>
      <c r="D24" s="288" t="s">
        <v>54</v>
      </c>
      <c r="E24" s="457"/>
      <c r="F24" s="457"/>
      <c r="G24" s="457"/>
      <c r="H24" s="457"/>
      <c r="I24" s="457"/>
      <c r="J24" s="457"/>
      <c r="K24" s="457"/>
      <c r="L24" s="457"/>
      <c r="M24" s="457"/>
      <c r="N24" s="457"/>
      <c r="O24" s="457"/>
      <c r="P24" s="288"/>
      <c r="Q24" s="288"/>
      <c r="R24" s="288"/>
      <c r="S24" s="288"/>
      <c r="T24" s="288"/>
      <c r="U24" s="288"/>
      <c r="V24" s="288"/>
      <c r="W24" s="288"/>
      <c r="X24" s="288"/>
      <c r="Y24" s="288"/>
      <c r="Z24" s="454">
        <v>113000</v>
      </c>
      <c r="AA24" s="465">
        <v>115000</v>
      </c>
      <c r="AB24" s="608">
        <v>1440</v>
      </c>
      <c r="AC24" s="603">
        <v>0</v>
      </c>
      <c r="AD24" s="603">
        <v>0</v>
      </c>
      <c r="AE24" s="603">
        <v>0</v>
      </c>
      <c r="AF24" s="603">
        <v>0</v>
      </c>
      <c r="AG24" s="603">
        <v>0</v>
      </c>
      <c r="AH24" s="603">
        <v>0</v>
      </c>
      <c r="AI24" s="604">
        <v>0</v>
      </c>
      <c r="AJ24" s="359">
        <f t="shared" ref="AJ24:AK24" si="18">IF(AI24-$X$19&gt;0,AI24-$X$19,0)</f>
        <v>0</v>
      </c>
      <c r="AK24" s="360">
        <f t="shared" si="18"/>
        <v>0</v>
      </c>
      <c r="AL24" s="455">
        <v>4100</v>
      </c>
    </row>
    <row r="25" spans="1:38" ht="18.75" customHeight="1">
      <c r="B25" s="457"/>
      <c r="C25" s="480" t="s">
        <v>55</v>
      </c>
      <c r="D25" s="288" t="s">
        <v>56</v>
      </c>
      <c r="E25" s="457"/>
      <c r="F25" s="457"/>
      <c r="G25" s="457"/>
      <c r="H25" s="457"/>
      <c r="I25" s="457"/>
      <c r="J25" s="457"/>
      <c r="K25" s="457"/>
      <c r="L25" s="457"/>
      <c r="M25" s="457"/>
      <c r="N25" s="477"/>
      <c r="O25" s="457"/>
      <c r="P25" s="288"/>
      <c r="Q25" s="288"/>
      <c r="R25" s="288"/>
      <c r="S25" s="288"/>
      <c r="T25" s="288"/>
      <c r="U25" s="288"/>
      <c r="V25" s="288"/>
      <c r="W25" s="288"/>
      <c r="X25" s="288"/>
      <c r="Y25" s="288"/>
      <c r="Z25" s="454">
        <v>115000</v>
      </c>
      <c r="AA25" s="465">
        <v>117000</v>
      </c>
      <c r="AB25" s="608">
        <v>1540</v>
      </c>
      <c r="AC25" s="603">
        <v>0</v>
      </c>
      <c r="AD25" s="603">
        <v>0</v>
      </c>
      <c r="AE25" s="603">
        <v>0</v>
      </c>
      <c r="AF25" s="603">
        <v>0</v>
      </c>
      <c r="AG25" s="603">
        <v>0</v>
      </c>
      <c r="AH25" s="603">
        <v>0</v>
      </c>
      <c r="AI25" s="604">
        <v>0</v>
      </c>
      <c r="AJ25" s="359">
        <f t="shared" ref="AJ25:AK25" si="19">IF(AI25-$X$19&gt;0,AI25-$X$19,0)</f>
        <v>0</v>
      </c>
      <c r="AK25" s="360">
        <f t="shared" si="19"/>
        <v>0</v>
      </c>
      <c r="AL25" s="455">
        <v>4100</v>
      </c>
    </row>
    <row r="26" spans="1:38" ht="15" customHeight="1">
      <c r="B26" s="457"/>
      <c r="C26" s="480" t="s">
        <v>57</v>
      </c>
      <c r="D26" s="288" t="s">
        <v>58</v>
      </c>
      <c r="E26" s="457"/>
      <c r="F26" s="457"/>
      <c r="G26" s="457"/>
      <c r="H26" s="457"/>
      <c r="I26" s="457"/>
      <c r="J26" s="457"/>
      <c r="K26" s="457"/>
      <c r="L26" s="473"/>
      <c r="M26" s="477"/>
      <c r="N26" s="288"/>
      <c r="O26" s="288"/>
      <c r="P26" s="288"/>
      <c r="Q26" s="288"/>
      <c r="R26" s="288"/>
      <c r="S26" s="288"/>
      <c r="T26" s="288"/>
      <c r="U26" s="288"/>
      <c r="V26" s="288"/>
      <c r="W26" s="288"/>
      <c r="X26" s="288"/>
      <c r="Y26" s="288"/>
      <c r="Z26" s="454">
        <v>117000</v>
      </c>
      <c r="AA26" s="465">
        <v>119000</v>
      </c>
      <c r="AB26" s="608">
        <v>1640</v>
      </c>
      <c r="AC26" s="603">
        <v>0</v>
      </c>
      <c r="AD26" s="603">
        <v>0</v>
      </c>
      <c r="AE26" s="603">
        <v>0</v>
      </c>
      <c r="AF26" s="603">
        <v>0</v>
      </c>
      <c r="AG26" s="603">
        <v>0</v>
      </c>
      <c r="AH26" s="603">
        <v>0</v>
      </c>
      <c r="AI26" s="604">
        <v>0</v>
      </c>
      <c r="AJ26" s="359">
        <f t="shared" ref="AJ26:AK26" si="20">IF(AI26-$X$19&gt;0,AI26-$X$19,0)</f>
        <v>0</v>
      </c>
      <c r="AK26" s="360">
        <f t="shared" si="20"/>
        <v>0</v>
      </c>
      <c r="AL26" s="455">
        <v>4200</v>
      </c>
    </row>
    <row r="27" spans="1:38" ht="14.25" customHeight="1">
      <c r="B27" s="457"/>
      <c r="C27" s="457"/>
      <c r="D27" s="288" t="s">
        <v>59</v>
      </c>
      <c r="E27" s="457"/>
      <c r="F27" s="457"/>
      <c r="G27" s="457"/>
      <c r="H27" s="457"/>
      <c r="I27" s="457"/>
      <c r="J27" s="457"/>
      <c r="K27" s="457"/>
      <c r="L27" s="288"/>
      <c r="M27" s="288"/>
      <c r="N27" s="288"/>
      <c r="O27" s="288"/>
      <c r="P27" s="288"/>
      <c r="Q27" s="288"/>
      <c r="R27" s="288"/>
      <c r="S27" s="288"/>
      <c r="T27" s="288"/>
      <c r="U27" s="288"/>
      <c r="V27" s="288"/>
      <c r="W27" s="288"/>
      <c r="X27" s="288"/>
      <c r="Y27" s="288"/>
      <c r="Z27" s="454">
        <v>119000</v>
      </c>
      <c r="AA27" s="465">
        <v>121000</v>
      </c>
      <c r="AB27" s="608">
        <v>1750</v>
      </c>
      <c r="AC27" s="603">
        <v>120</v>
      </c>
      <c r="AD27" s="603">
        <v>0</v>
      </c>
      <c r="AE27" s="603">
        <v>0</v>
      </c>
      <c r="AF27" s="603">
        <v>0</v>
      </c>
      <c r="AG27" s="603">
        <v>0</v>
      </c>
      <c r="AH27" s="603">
        <v>0</v>
      </c>
      <c r="AI27" s="604">
        <v>0</v>
      </c>
      <c r="AJ27" s="359">
        <f t="shared" ref="AJ27:AK27" si="21">IF(AI27-$X$19&gt;0,AI27-$X$19,0)</f>
        <v>0</v>
      </c>
      <c r="AK27" s="360">
        <f t="shared" si="21"/>
        <v>0</v>
      </c>
      <c r="AL27" s="455">
        <v>4300</v>
      </c>
    </row>
    <row r="28" spans="1:38" ht="15.75" customHeight="1">
      <c r="B28" s="457"/>
      <c r="C28" s="457"/>
      <c r="D28" s="457"/>
      <c r="E28" s="457"/>
      <c r="F28" s="457"/>
      <c r="G28" s="457"/>
      <c r="H28" s="457"/>
      <c r="I28" s="457"/>
      <c r="J28" s="457"/>
      <c r="K28" s="457"/>
      <c r="L28" s="288"/>
      <c r="M28" s="288"/>
      <c r="N28" s="288"/>
      <c r="O28" s="288"/>
      <c r="P28" s="288"/>
      <c r="Q28" s="288"/>
      <c r="R28" s="288"/>
      <c r="S28" s="288"/>
      <c r="T28" s="288"/>
      <c r="U28" s="288"/>
      <c r="V28" s="288"/>
      <c r="W28" s="288"/>
      <c r="X28" s="288"/>
      <c r="Y28" s="288"/>
      <c r="Z28" s="459">
        <v>121000</v>
      </c>
      <c r="AA28" s="466">
        <v>123000</v>
      </c>
      <c r="AB28" s="609">
        <v>1850</v>
      </c>
      <c r="AC28" s="606">
        <v>220</v>
      </c>
      <c r="AD28" s="606">
        <v>0</v>
      </c>
      <c r="AE28" s="606">
        <v>0</v>
      </c>
      <c r="AF28" s="606">
        <v>0</v>
      </c>
      <c r="AG28" s="606">
        <v>0</v>
      </c>
      <c r="AH28" s="606">
        <v>0</v>
      </c>
      <c r="AI28" s="607">
        <v>0</v>
      </c>
      <c r="AJ28" s="359">
        <f t="shared" ref="AJ28:AK28" si="22">IF(AI28-$X$19&gt;0,AI28-$X$19,0)</f>
        <v>0</v>
      </c>
      <c r="AK28" s="360">
        <f t="shared" si="22"/>
        <v>0</v>
      </c>
      <c r="AL28" s="461">
        <v>4500</v>
      </c>
    </row>
    <row r="29" spans="1:38" ht="15.75" customHeight="1">
      <c r="B29" s="287">
        <v>3</v>
      </c>
      <c r="C29" s="481" t="s">
        <v>60</v>
      </c>
      <c r="D29" s="482"/>
      <c r="E29" s="482"/>
      <c r="F29" s="290" t="s">
        <v>61</v>
      </c>
      <c r="G29" s="288"/>
      <c r="H29" s="290"/>
      <c r="I29" s="475"/>
      <c r="J29" s="475"/>
      <c r="K29" s="475"/>
      <c r="L29" s="288"/>
      <c r="M29" s="288"/>
      <c r="N29" s="288"/>
      <c r="O29" s="288"/>
      <c r="P29" s="288"/>
      <c r="Q29" s="288"/>
      <c r="R29" s="288"/>
      <c r="S29" s="288"/>
      <c r="T29" s="288"/>
      <c r="U29" s="288"/>
      <c r="V29" s="288"/>
      <c r="W29" s="288"/>
      <c r="X29" s="288"/>
      <c r="Y29" s="288"/>
      <c r="Z29" s="454">
        <v>123000</v>
      </c>
      <c r="AA29" s="465">
        <v>125000</v>
      </c>
      <c r="AB29" s="608">
        <v>1950</v>
      </c>
      <c r="AC29" s="603">
        <v>330</v>
      </c>
      <c r="AD29" s="603">
        <v>0</v>
      </c>
      <c r="AE29" s="603">
        <v>0</v>
      </c>
      <c r="AF29" s="603">
        <v>0</v>
      </c>
      <c r="AG29" s="603">
        <v>0</v>
      </c>
      <c r="AH29" s="603">
        <v>0</v>
      </c>
      <c r="AI29" s="604">
        <v>0</v>
      </c>
      <c r="AJ29" s="359">
        <f t="shared" ref="AJ29:AK29" si="23">IF(AI29-$X$19&gt;0,AI29-$X$19,0)</f>
        <v>0</v>
      </c>
      <c r="AK29" s="360">
        <f t="shared" si="23"/>
        <v>0</v>
      </c>
      <c r="AL29" s="455">
        <v>4800</v>
      </c>
    </row>
    <row r="30" spans="1:38" ht="15" customHeight="1">
      <c r="B30" s="287"/>
      <c r="C30" s="452" t="s">
        <v>62</v>
      </c>
      <c r="D30" s="483">
        <v>1</v>
      </c>
      <c r="E30" s="288" t="s">
        <v>63</v>
      </c>
      <c r="F30" s="290"/>
      <c r="G30" s="290"/>
      <c r="H30" s="290"/>
      <c r="I30" s="473"/>
      <c r="J30" s="473"/>
      <c r="K30" s="473"/>
      <c r="L30" s="288"/>
      <c r="M30" s="288"/>
      <c r="N30" s="288"/>
      <c r="O30" s="288"/>
      <c r="P30" s="288"/>
      <c r="Q30" s="288"/>
      <c r="R30" s="288"/>
      <c r="S30" s="288"/>
      <c r="T30" s="288"/>
      <c r="U30" s="288"/>
      <c r="V30" s="288"/>
      <c r="W30" s="288"/>
      <c r="X30" s="288"/>
      <c r="Y30" s="288"/>
      <c r="Z30" s="454">
        <v>125000</v>
      </c>
      <c r="AA30" s="465">
        <v>127000</v>
      </c>
      <c r="AB30" s="608">
        <v>2050</v>
      </c>
      <c r="AC30" s="603">
        <v>430</v>
      </c>
      <c r="AD30" s="603">
        <v>0</v>
      </c>
      <c r="AE30" s="603">
        <v>0</v>
      </c>
      <c r="AF30" s="603">
        <v>0</v>
      </c>
      <c r="AG30" s="603">
        <v>0</v>
      </c>
      <c r="AH30" s="603">
        <v>0</v>
      </c>
      <c r="AI30" s="604">
        <v>0</v>
      </c>
      <c r="AJ30" s="359">
        <f t="shared" ref="AJ30:AK30" si="24">IF(AI30-$X$19&gt;0,AI30-$X$19,0)</f>
        <v>0</v>
      </c>
      <c r="AK30" s="360">
        <f t="shared" si="24"/>
        <v>0</v>
      </c>
      <c r="AL30" s="455">
        <v>5100</v>
      </c>
    </row>
    <row r="31" spans="1:38" ht="15" customHeight="1">
      <c r="C31" s="288"/>
      <c r="D31" s="483"/>
      <c r="E31" s="288" t="s">
        <v>64</v>
      </c>
      <c r="F31" s="290"/>
      <c r="G31" s="290"/>
      <c r="H31" s="290"/>
      <c r="I31" s="290"/>
      <c r="J31" s="290"/>
      <c r="K31" s="288"/>
      <c r="L31" s="288"/>
      <c r="M31" s="288"/>
      <c r="N31" s="288"/>
      <c r="O31" s="288"/>
      <c r="P31" s="288"/>
      <c r="Q31" s="288"/>
      <c r="R31" s="288"/>
      <c r="S31" s="288"/>
      <c r="T31" s="288"/>
      <c r="U31" s="288"/>
      <c r="V31" s="288"/>
      <c r="W31" s="288"/>
      <c r="X31" s="288"/>
      <c r="Y31" s="288"/>
      <c r="Z31" s="454">
        <v>127000</v>
      </c>
      <c r="AA31" s="465">
        <v>129000</v>
      </c>
      <c r="AB31" s="608">
        <v>2150</v>
      </c>
      <c r="AC31" s="603">
        <v>530</v>
      </c>
      <c r="AD31" s="603">
        <v>0</v>
      </c>
      <c r="AE31" s="603">
        <v>0</v>
      </c>
      <c r="AF31" s="603">
        <v>0</v>
      </c>
      <c r="AG31" s="603">
        <v>0</v>
      </c>
      <c r="AH31" s="603">
        <v>0</v>
      </c>
      <c r="AI31" s="604">
        <v>0</v>
      </c>
      <c r="AJ31" s="359">
        <f t="shared" ref="AJ31:AK31" si="25">IF(AI31-$X$19&gt;0,AI31-$X$19,0)</f>
        <v>0</v>
      </c>
      <c r="AK31" s="360">
        <f t="shared" si="25"/>
        <v>0</v>
      </c>
      <c r="AL31" s="455">
        <v>5400</v>
      </c>
    </row>
    <row r="32" spans="1:38" ht="15.75" customHeight="1">
      <c r="B32" s="287"/>
      <c r="C32" s="288"/>
      <c r="D32" s="291"/>
      <c r="E32" s="484" t="s">
        <v>65</v>
      </c>
      <c r="F32" s="485"/>
      <c r="G32" s="485"/>
      <c r="H32" s="485"/>
      <c r="I32" s="485"/>
      <c r="J32" s="485"/>
      <c r="K32" s="486"/>
      <c r="L32" s="133"/>
      <c r="M32" s="288"/>
      <c r="N32" s="288"/>
      <c r="O32" s="288"/>
      <c r="P32" s="288"/>
      <c r="Q32" s="288"/>
      <c r="R32" s="288"/>
      <c r="S32" s="288"/>
      <c r="T32" s="288"/>
      <c r="U32" s="288"/>
      <c r="V32" s="288"/>
      <c r="W32" s="288"/>
      <c r="X32" s="288"/>
      <c r="Y32" s="288"/>
      <c r="Z32" s="454">
        <v>129000</v>
      </c>
      <c r="AA32" s="465">
        <v>131000</v>
      </c>
      <c r="AB32" s="608">
        <v>2260</v>
      </c>
      <c r="AC32" s="610">
        <v>630</v>
      </c>
      <c r="AD32" s="603">
        <v>0</v>
      </c>
      <c r="AE32" s="603">
        <v>0</v>
      </c>
      <c r="AF32" s="603">
        <v>0</v>
      </c>
      <c r="AG32" s="603">
        <v>0</v>
      </c>
      <c r="AH32" s="603">
        <v>0</v>
      </c>
      <c r="AI32" s="604">
        <v>0</v>
      </c>
      <c r="AJ32" s="359">
        <f t="shared" ref="AJ32:AK32" si="26">IF(AI32-$X$19&gt;0,AI32-$X$19,0)</f>
        <v>0</v>
      </c>
      <c r="AK32" s="360">
        <f t="shared" si="26"/>
        <v>0</v>
      </c>
      <c r="AL32" s="455">
        <v>5700</v>
      </c>
    </row>
    <row r="33" spans="1:40" ht="15.75" customHeight="1">
      <c r="B33" s="287"/>
      <c r="C33" s="288"/>
      <c r="D33" s="288"/>
      <c r="E33" s="487" t="s">
        <v>66</v>
      </c>
      <c r="F33" s="488"/>
      <c r="G33" s="489"/>
      <c r="H33" s="488"/>
      <c r="I33" s="488"/>
      <c r="J33" s="488"/>
      <c r="K33" s="490"/>
      <c r="L33" s="457"/>
      <c r="M33" s="288"/>
      <c r="N33" s="288"/>
      <c r="O33" s="288"/>
      <c r="P33" s="288"/>
      <c r="Q33" s="288"/>
      <c r="R33" s="288"/>
      <c r="S33" s="288"/>
      <c r="T33" s="288"/>
      <c r="U33" s="288"/>
      <c r="V33" s="288"/>
      <c r="W33" s="288"/>
      <c r="X33" s="288"/>
      <c r="Y33" s="288"/>
      <c r="Z33" s="459">
        <v>131000</v>
      </c>
      <c r="AA33" s="466">
        <v>133000</v>
      </c>
      <c r="AB33" s="609">
        <v>2360</v>
      </c>
      <c r="AC33" s="611">
        <v>740</v>
      </c>
      <c r="AD33" s="606">
        <v>0</v>
      </c>
      <c r="AE33" s="606">
        <v>0</v>
      </c>
      <c r="AF33" s="606">
        <v>0</v>
      </c>
      <c r="AG33" s="606">
        <v>0</v>
      </c>
      <c r="AH33" s="606">
        <v>0</v>
      </c>
      <c r="AI33" s="607">
        <v>0</v>
      </c>
      <c r="AJ33" s="359">
        <f t="shared" ref="AJ33:AK33" si="27">IF(AI33-$X$19&gt;0,AI33-$X$19,0)</f>
        <v>0</v>
      </c>
      <c r="AK33" s="360">
        <f t="shared" si="27"/>
        <v>0</v>
      </c>
      <c r="AL33" s="461">
        <v>6000</v>
      </c>
    </row>
    <row r="34" spans="1:40" ht="15.75" customHeight="1">
      <c r="B34" s="287"/>
      <c r="C34" s="491"/>
      <c r="D34" s="492">
        <v>2</v>
      </c>
      <c r="E34" s="493" t="s">
        <v>67</v>
      </c>
      <c r="F34" s="493"/>
      <c r="G34" s="493"/>
      <c r="H34" s="493"/>
      <c r="I34" s="493"/>
      <c r="J34" s="493"/>
      <c r="K34" s="493"/>
      <c r="L34" s="494"/>
      <c r="M34" s="288"/>
      <c r="N34" s="288"/>
      <c r="O34" s="288"/>
      <c r="P34" s="288"/>
      <c r="Q34" s="288"/>
      <c r="R34" s="288"/>
      <c r="S34" s="288"/>
      <c r="T34" s="288"/>
      <c r="U34" s="288"/>
      <c r="V34" s="288"/>
      <c r="W34" s="288"/>
      <c r="X34" s="288"/>
      <c r="Y34" s="288"/>
      <c r="Z34" s="454">
        <v>133000</v>
      </c>
      <c r="AA34" s="465">
        <v>135000</v>
      </c>
      <c r="AB34" s="608">
        <v>2460</v>
      </c>
      <c r="AC34" s="610">
        <v>840</v>
      </c>
      <c r="AD34" s="603">
        <v>0</v>
      </c>
      <c r="AE34" s="603">
        <v>0</v>
      </c>
      <c r="AF34" s="603">
        <v>0</v>
      </c>
      <c r="AG34" s="603">
        <v>0</v>
      </c>
      <c r="AH34" s="603">
        <v>0</v>
      </c>
      <c r="AI34" s="604">
        <v>0</v>
      </c>
      <c r="AJ34" s="359">
        <f t="shared" ref="AJ34:AK34" si="28">IF(AI34-$X$19&gt;0,AI34-$X$19,0)</f>
        <v>0</v>
      </c>
      <c r="AK34" s="360">
        <f t="shared" si="28"/>
        <v>0</v>
      </c>
      <c r="AL34" s="455">
        <v>6300</v>
      </c>
    </row>
    <row r="35" spans="1:40" ht="15.75" customHeight="1">
      <c r="B35" s="287"/>
      <c r="C35" s="495"/>
      <c r="D35" s="496"/>
      <c r="E35" s="497" t="s">
        <v>68</v>
      </c>
      <c r="F35" s="498"/>
      <c r="G35" s="498"/>
      <c r="H35" s="498"/>
      <c r="I35" s="498"/>
      <c r="J35" s="498"/>
      <c r="K35" s="498"/>
      <c r="L35" s="499"/>
      <c r="M35" s="288"/>
      <c r="N35" s="288"/>
      <c r="O35" s="288"/>
      <c r="P35" s="288"/>
      <c r="Q35" s="288"/>
      <c r="R35" s="288"/>
      <c r="S35" s="288"/>
      <c r="T35" s="288"/>
      <c r="U35" s="288"/>
      <c r="V35" s="288"/>
      <c r="W35" s="288"/>
      <c r="X35" s="288"/>
      <c r="Y35" s="288"/>
      <c r="Z35" s="454">
        <v>135000</v>
      </c>
      <c r="AA35" s="465">
        <v>137000</v>
      </c>
      <c r="AB35" s="608">
        <v>2550</v>
      </c>
      <c r="AC35" s="610">
        <v>930</v>
      </c>
      <c r="AD35" s="603">
        <v>0</v>
      </c>
      <c r="AE35" s="603">
        <v>0</v>
      </c>
      <c r="AF35" s="603">
        <v>0</v>
      </c>
      <c r="AG35" s="603">
        <v>0</v>
      </c>
      <c r="AH35" s="603">
        <v>0</v>
      </c>
      <c r="AI35" s="604">
        <v>0</v>
      </c>
      <c r="AJ35" s="359">
        <f t="shared" ref="AJ35:AK35" si="29">IF(AI35-$X$19&gt;0,AI35-$X$19,0)</f>
        <v>0</v>
      </c>
      <c r="AK35" s="360">
        <f t="shared" si="29"/>
        <v>0</v>
      </c>
      <c r="AL35" s="455">
        <v>6600</v>
      </c>
    </row>
    <row r="36" spans="1:40" ht="14.25" customHeight="1">
      <c r="B36" s="287"/>
      <c r="C36" s="288"/>
      <c r="D36" s="291">
        <v>3</v>
      </c>
      <c r="E36" s="288" t="s">
        <v>69</v>
      </c>
      <c r="M36" s="288"/>
      <c r="N36" s="288"/>
      <c r="O36" s="289"/>
      <c r="P36" s="289"/>
      <c r="Q36" s="289"/>
      <c r="R36" s="289"/>
      <c r="S36" s="289"/>
      <c r="T36" s="289"/>
      <c r="U36" s="289"/>
      <c r="V36" s="289"/>
      <c r="W36" s="289"/>
      <c r="X36" s="289"/>
      <c r="Y36" s="289"/>
      <c r="Z36" s="454">
        <v>137000</v>
      </c>
      <c r="AA36" s="465">
        <v>139000</v>
      </c>
      <c r="AB36" s="608">
        <v>2610</v>
      </c>
      <c r="AC36" s="610">
        <v>990</v>
      </c>
      <c r="AD36" s="603">
        <v>0</v>
      </c>
      <c r="AE36" s="603">
        <v>0</v>
      </c>
      <c r="AF36" s="603">
        <v>0</v>
      </c>
      <c r="AG36" s="603">
        <v>0</v>
      </c>
      <c r="AH36" s="603">
        <v>0</v>
      </c>
      <c r="AI36" s="604">
        <v>0</v>
      </c>
      <c r="AJ36" s="359">
        <f t="shared" ref="AJ36:AK36" si="30">IF(AI36-$X$19&gt;0,AI36-$X$19,0)</f>
        <v>0</v>
      </c>
      <c r="AK36" s="360">
        <f t="shared" si="30"/>
        <v>0</v>
      </c>
      <c r="AL36" s="455">
        <v>6800</v>
      </c>
    </row>
    <row r="37" spans="1:40" ht="14.25" customHeight="1">
      <c r="B37" s="287"/>
      <c r="C37" s="288"/>
      <c r="E37" s="288" t="s">
        <v>70</v>
      </c>
      <c r="F37" s="290"/>
      <c r="G37" s="290"/>
      <c r="H37" s="290"/>
      <c r="I37" s="290"/>
      <c r="J37" s="290"/>
      <c r="K37" s="290"/>
      <c r="L37" s="288"/>
      <c r="M37" s="288"/>
      <c r="N37" s="289"/>
      <c r="O37" s="289"/>
      <c r="P37" s="289"/>
      <c r="Q37" s="289"/>
      <c r="R37" s="289"/>
      <c r="S37" s="289"/>
      <c r="T37" s="289"/>
      <c r="U37" s="289"/>
      <c r="V37" s="289"/>
      <c r="W37" s="289"/>
      <c r="X37" s="289"/>
      <c r="Y37" s="289"/>
      <c r="Z37" s="454">
        <v>139000</v>
      </c>
      <c r="AA37" s="465">
        <v>141000</v>
      </c>
      <c r="AB37" s="608">
        <v>2680</v>
      </c>
      <c r="AC37" s="610">
        <v>1050</v>
      </c>
      <c r="AD37" s="603">
        <v>0</v>
      </c>
      <c r="AE37" s="603">
        <v>0</v>
      </c>
      <c r="AF37" s="603">
        <v>0</v>
      </c>
      <c r="AG37" s="603">
        <v>0</v>
      </c>
      <c r="AH37" s="603">
        <v>0</v>
      </c>
      <c r="AI37" s="604">
        <v>0</v>
      </c>
      <c r="AJ37" s="359">
        <f t="shared" ref="AJ37:AK37" si="31">IF(AI37-$X$19&gt;0,AI37-$X$19,0)</f>
        <v>0</v>
      </c>
      <c r="AK37" s="360">
        <f t="shared" si="31"/>
        <v>0</v>
      </c>
      <c r="AL37" s="455">
        <v>7100</v>
      </c>
    </row>
    <row r="38" spans="1:40" ht="14.25" customHeight="1">
      <c r="B38" s="287"/>
      <c r="C38" s="452" t="s">
        <v>71</v>
      </c>
      <c r="D38" s="288"/>
      <c r="E38" s="288" t="s">
        <v>72</v>
      </c>
      <c r="F38" s="290"/>
      <c r="G38" s="290"/>
      <c r="H38" s="290"/>
      <c r="I38" s="290"/>
      <c r="J38" s="290"/>
      <c r="K38" s="290"/>
      <c r="L38" s="288"/>
      <c r="M38" s="289"/>
      <c r="N38" s="289"/>
      <c r="O38" s="289"/>
      <c r="P38" s="289"/>
      <c r="Q38" s="289"/>
      <c r="R38" s="289"/>
      <c r="S38" s="289"/>
      <c r="T38" s="289"/>
      <c r="U38" s="289"/>
      <c r="V38" s="289"/>
      <c r="W38" s="289"/>
      <c r="X38" s="289"/>
      <c r="Y38" s="289"/>
      <c r="Z38" s="459">
        <v>141000</v>
      </c>
      <c r="AA38" s="466">
        <v>143000</v>
      </c>
      <c r="AB38" s="609">
        <v>2740</v>
      </c>
      <c r="AC38" s="611">
        <v>1110</v>
      </c>
      <c r="AD38" s="606">
        <v>0</v>
      </c>
      <c r="AE38" s="606">
        <v>0</v>
      </c>
      <c r="AF38" s="606">
        <v>0</v>
      </c>
      <c r="AG38" s="606">
        <v>0</v>
      </c>
      <c r="AH38" s="606">
        <v>0</v>
      </c>
      <c r="AI38" s="607">
        <v>0</v>
      </c>
      <c r="AJ38" s="359">
        <f t="shared" ref="AJ38:AK38" si="32">IF(AI38-$X$19&gt;0,AI38-$X$19,0)</f>
        <v>0</v>
      </c>
      <c r="AK38" s="360">
        <f t="shared" si="32"/>
        <v>0</v>
      </c>
      <c r="AL38" s="461">
        <v>7500</v>
      </c>
    </row>
    <row r="39" spans="1:40" ht="14.25" customHeight="1">
      <c r="B39" s="287"/>
      <c r="C39" s="458"/>
      <c r="D39" s="288"/>
      <c r="E39" s="288" t="s">
        <v>73</v>
      </c>
      <c r="F39" s="290"/>
      <c r="G39" s="290"/>
      <c r="H39" s="290"/>
      <c r="I39" s="290"/>
      <c r="J39" s="290"/>
      <c r="K39" s="290"/>
      <c r="L39" s="288"/>
      <c r="M39" s="289"/>
      <c r="N39" s="288"/>
      <c r="O39" s="289"/>
      <c r="P39" s="289"/>
      <c r="Q39" s="289"/>
      <c r="R39" s="289"/>
      <c r="S39" s="289"/>
      <c r="T39" s="289"/>
      <c r="U39" s="289"/>
      <c r="V39" s="289"/>
      <c r="W39" s="289"/>
      <c r="X39" s="289"/>
      <c r="Y39" s="289"/>
      <c r="Z39" s="454">
        <v>143000</v>
      </c>
      <c r="AA39" s="465">
        <v>145000</v>
      </c>
      <c r="AB39" s="608">
        <v>2800</v>
      </c>
      <c r="AC39" s="610">
        <v>1170</v>
      </c>
      <c r="AD39" s="603">
        <v>0</v>
      </c>
      <c r="AE39" s="603">
        <v>0</v>
      </c>
      <c r="AF39" s="603">
        <v>0</v>
      </c>
      <c r="AG39" s="603">
        <v>0</v>
      </c>
      <c r="AH39" s="603">
        <v>0</v>
      </c>
      <c r="AI39" s="604">
        <v>0</v>
      </c>
      <c r="AJ39" s="359">
        <f t="shared" ref="AJ39:AK39" si="33">IF(AI39-$X$19&gt;0,AI39-$X$19,0)</f>
        <v>0</v>
      </c>
      <c r="AK39" s="360">
        <f t="shared" si="33"/>
        <v>0</v>
      </c>
      <c r="AL39" s="455">
        <v>7800</v>
      </c>
    </row>
    <row r="40" spans="1:40" ht="13.5" customHeight="1">
      <c r="B40" s="287">
        <v>4</v>
      </c>
      <c r="C40" s="500" t="s">
        <v>74</v>
      </c>
      <c r="D40" s="501"/>
      <c r="E40" s="501"/>
      <c r="F40" s="290"/>
      <c r="G40" s="288"/>
      <c r="H40" s="288"/>
      <c r="I40" s="290"/>
      <c r="J40" s="290"/>
      <c r="K40" s="290"/>
      <c r="L40" s="288"/>
      <c r="M40" s="288"/>
      <c r="N40" s="288"/>
      <c r="O40" s="288"/>
      <c r="P40" s="288"/>
      <c r="Q40" s="288"/>
      <c r="R40" s="288"/>
      <c r="S40" s="288"/>
      <c r="T40" s="288"/>
      <c r="U40" s="288"/>
      <c r="V40" s="288"/>
      <c r="W40" s="288"/>
      <c r="X40" s="288"/>
      <c r="Y40" s="288"/>
      <c r="Z40" s="454">
        <v>145000</v>
      </c>
      <c r="AA40" s="465">
        <v>147000</v>
      </c>
      <c r="AB40" s="608">
        <v>2860</v>
      </c>
      <c r="AC40" s="610">
        <v>1240</v>
      </c>
      <c r="AD40" s="603">
        <v>0</v>
      </c>
      <c r="AE40" s="603">
        <v>0</v>
      </c>
      <c r="AF40" s="603">
        <v>0</v>
      </c>
      <c r="AG40" s="603">
        <v>0</v>
      </c>
      <c r="AH40" s="603">
        <v>0</v>
      </c>
      <c r="AI40" s="604">
        <v>0</v>
      </c>
      <c r="AJ40" s="359">
        <f t="shared" ref="AJ40:AK40" si="34">IF(AI40-$X$19&gt;0,AI40-$X$19,0)</f>
        <v>0</v>
      </c>
      <c r="AK40" s="360">
        <f t="shared" si="34"/>
        <v>0</v>
      </c>
      <c r="AL40" s="455">
        <v>8100</v>
      </c>
    </row>
    <row r="41" spans="1:40" ht="13.5" customHeight="1">
      <c r="A41" s="292"/>
      <c r="C41" s="458" t="s">
        <v>75</v>
      </c>
      <c r="E41" s="288" t="s">
        <v>76</v>
      </c>
      <c r="F41" s="288"/>
      <c r="G41" s="290"/>
      <c r="H41" s="288"/>
      <c r="I41" s="290"/>
      <c r="J41" s="290"/>
      <c r="K41" s="290"/>
      <c r="L41" s="289"/>
      <c r="M41" s="288"/>
      <c r="N41" s="502"/>
      <c r="O41" s="288"/>
      <c r="P41" s="288"/>
      <c r="Q41" s="288"/>
      <c r="R41" s="288"/>
      <c r="S41" s="288"/>
      <c r="T41" s="288"/>
      <c r="U41" s="288"/>
      <c r="V41" s="288"/>
      <c r="W41" s="288"/>
      <c r="X41" s="288"/>
      <c r="Y41" s="288"/>
      <c r="Z41" s="454">
        <v>147000</v>
      </c>
      <c r="AA41" s="465">
        <v>149000</v>
      </c>
      <c r="AB41" s="608">
        <v>2920</v>
      </c>
      <c r="AC41" s="610">
        <v>1300</v>
      </c>
      <c r="AD41" s="603">
        <v>0</v>
      </c>
      <c r="AE41" s="603">
        <v>0</v>
      </c>
      <c r="AF41" s="603">
        <v>0</v>
      </c>
      <c r="AG41" s="603">
        <v>0</v>
      </c>
      <c r="AH41" s="603">
        <v>0</v>
      </c>
      <c r="AI41" s="604">
        <v>0</v>
      </c>
      <c r="AJ41" s="359">
        <f t="shared" ref="AJ41:AK41" si="35">IF(AI41-$X$19&gt;0,AI41-$X$19,0)</f>
        <v>0</v>
      </c>
      <c r="AK41" s="360">
        <f t="shared" si="35"/>
        <v>0</v>
      </c>
      <c r="AL41" s="455">
        <v>8400</v>
      </c>
    </row>
    <row r="42" spans="1:40" ht="12.75" customHeight="1">
      <c r="A42" s="292"/>
      <c r="C42" s="288"/>
      <c r="E42" s="288" t="s">
        <v>77</v>
      </c>
      <c r="F42" s="288"/>
      <c r="G42" s="288"/>
      <c r="H42" s="289"/>
      <c r="I42" s="289"/>
      <c r="J42" s="289"/>
      <c r="K42" s="289"/>
      <c r="L42" s="289"/>
      <c r="M42" s="502"/>
      <c r="N42" s="288"/>
      <c r="O42" s="502"/>
      <c r="P42" s="502"/>
      <c r="Q42" s="502"/>
      <c r="R42" s="502"/>
      <c r="S42" s="502"/>
      <c r="T42" s="502"/>
      <c r="U42" s="502"/>
      <c r="V42" s="502"/>
      <c r="W42" s="502"/>
      <c r="X42" s="502"/>
      <c r="Y42" s="288"/>
      <c r="Z42" s="454">
        <v>149000</v>
      </c>
      <c r="AA42" s="465">
        <v>151000</v>
      </c>
      <c r="AB42" s="608">
        <v>2980</v>
      </c>
      <c r="AC42" s="610">
        <v>1360</v>
      </c>
      <c r="AD42" s="603">
        <v>0</v>
      </c>
      <c r="AE42" s="603">
        <v>0</v>
      </c>
      <c r="AF42" s="603">
        <v>0</v>
      </c>
      <c r="AG42" s="603">
        <v>0</v>
      </c>
      <c r="AH42" s="603">
        <v>0</v>
      </c>
      <c r="AI42" s="604">
        <v>0</v>
      </c>
      <c r="AJ42" s="359">
        <f t="shared" ref="AJ42:AK42" si="36">IF(AI42-$X$19&gt;0,AI42-$X$19,0)</f>
        <v>0</v>
      </c>
      <c r="AK42" s="360">
        <f t="shared" si="36"/>
        <v>0</v>
      </c>
      <c r="AL42" s="455">
        <v>8700</v>
      </c>
    </row>
    <row r="43" spans="1:40" ht="12.75" customHeight="1">
      <c r="A43" s="292"/>
      <c r="B43" s="287"/>
      <c r="C43" s="288"/>
      <c r="E43" s="288" t="s">
        <v>78</v>
      </c>
      <c r="F43" s="288"/>
      <c r="G43" s="288"/>
      <c r="H43" s="289"/>
      <c r="I43" s="289"/>
      <c r="J43" s="289"/>
      <c r="K43" s="289"/>
      <c r="L43" s="288"/>
      <c r="M43" s="288"/>
      <c r="N43" s="288"/>
      <c r="O43" s="288"/>
      <c r="P43" s="288"/>
      <c r="Q43" s="288"/>
      <c r="R43" s="288"/>
      <c r="S43" s="288"/>
      <c r="T43" s="288"/>
      <c r="U43" s="288"/>
      <c r="V43" s="288"/>
      <c r="W43" s="288"/>
      <c r="X43" s="288"/>
      <c r="Y43" s="288"/>
      <c r="Z43" s="459">
        <v>151000</v>
      </c>
      <c r="AA43" s="466">
        <v>153000</v>
      </c>
      <c r="AB43" s="609">
        <v>3050</v>
      </c>
      <c r="AC43" s="611">
        <v>1430</v>
      </c>
      <c r="AD43" s="606">
        <v>0</v>
      </c>
      <c r="AE43" s="606">
        <v>0</v>
      </c>
      <c r="AF43" s="606">
        <v>0</v>
      </c>
      <c r="AG43" s="606">
        <v>0</v>
      </c>
      <c r="AH43" s="606">
        <v>0</v>
      </c>
      <c r="AI43" s="607">
        <v>0</v>
      </c>
      <c r="AJ43" s="359">
        <f t="shared" ref="AJ43:AK43" si="37">IF(AI43-$X$19&gt;0,AI43-$X$19,0)</f>
        <v>0</v>
      </c>
      <c r="AK43" s="360">
        <f t="shared" si="37"/>
        <v>0</v>
      </c>
      <c r="AL43" s="461">
        <v>9000</v>
      </c>
    </row>
    <row r="44" spans="1:40" ht="13.5" customHeight="1">
      <c r="A44" s="292"/>
      <c r="B44" s="287"/>
      <c r="C44" s="288"/>
      <c r="E44" s="288" t="s">
        <v>79</v>
      </c>
      <c r="F44" s="288"/>
      <c r="G44" s="288"/>
      <c r="H44" s="289"/>
      <c r="I44" s="289"/>
      <c r="J44" s="289"/>
      <c r="K44" s="289"/>
      <c r="L44" s="288"/>
      <c r="M44" s="288"/>
      <c r="N44" s="288"/>
      <c r="O44" s="288"/>
      <c r="P44" s="288"/>
      <c r="Q44" s="288"/>
      <c r="R44" s="288"/>
      <c r="S44" s="288"/>
      <c r="T44" s="288"/>
      <c r="U44" s="288"/>
      <c r="V44" s="288"/>
      <c r="W44" s="288"/>
      <c r="X44" s="288"/>
      <c r="Y44" s="288"/>
      <c r="Z44" s="454">
        <v>153000</v>
      </c>
      <c r="AA44" s="465">
        <v>155000</v>
      </c>
      <c r="AB44" s="608">
        <v>3120</v>
      </c>
      <c r="AC44" s="610">
        <v>1500</v>
      </c>
      <c r="AD44" s="603">
        <v>0</v>
      </c>
      <c r="AE44" s="603">
        <v>0</v>
      </c>
      <c r="AF44" s="603">
        <v>0</v>
      </c>
      <c r="AG44" s="603">
        <v>0</v>
      </c>
      <c r="AH44" s="603">
        <v>0</v>
      </c>
      <c r="AI44" s="604">
        <v>0</v>
      </c>
      <c r="AJ44" s="359">
        <f t="shared" ref="AJ44:AK44" si="38">IF(AI44-$X$19&gt;0,AI44-$X$19,0)</f>
        <v>0</v>
      </c>
      <c r="AK44" s="360">
        <f t="shared" si="38"/>
        <v>0</v>
      </c>
      <c r="AL44" s="455">
        <v>9300</v>
      </c>
    </row>
    <row r="45" spans="1:40" ht="15" customHeight="1">
      <c r="A45" s="292"/>
      <c r="B45" s="287">
        <v>5</v>
      </c>
      <c r="C45" s="291" t="s">
        <v>80</v>
      </c>
      <c r="D45" s="291"/>
      <c r="E45" s="133"/>
      <c r="F45" s="289"/>
      <c r="G45" s="289"/>
      <c r="H45" s="289"/>
      <c r="I45" s="289"/>
      <c r="J45" s="289"/>
      <c r="K45" s="289"/>
      <c r="L45" s="288"/>
      <c r="M45" s="288"/>
      <c r="N45" s="288"/>
      <c r="O45" s="288"/>
      <c r="P45" s="288"/>
      <c r="Q45" s="288"/>
      <c r="R45" s="288"/>
      <c r="S45" s="288"/>
      <c r="T45" s="288"/>
      <c r="U45" s="288"/>
      <c r="V45" s="288"/>
      <c r="W45" s="288"/>
      <c r="X45" s="288"/>
      <c r="Y45" s="288"/>
      <c r="Z45" s="454">
        <v>155000</v>
      </c>
      <c r="AA45" s="465">
        <v>157000</v>
      </c>
      <c r="AB45" s="608">
        <v>3200</v>
      </c>
      <c r="AC45" s="610">
        <v>1570</v>
      </c>
      <c r="AD45" s="603">
        <v>0</v>
      </c>
      <c r="AE45" s="603">
        <v>0</v>
      </c>
      <c r="AF45" s="603">
        <v>0</v>
      </c>
      <c r="AG45" s="603">
        <v>0</v>
      </c>
      <c r="AH45" s="603">
        <v>0</v>
      </c>
      <c r="AI45" s="604">
        <v>0</v>
      </c>
      <c r="AJ45" s="359">
        <f t="shared" ref="AJ45:AK45" si="39">IF(AI45-$X$19&gt;0,AI45-$X$19,0)</f>
        <v>0</v>
      </c>
      <c r="AK45" s="360">
        <f t="shared" si="39"/>
        <v>0</v>
      </c>
      <c r="AL45" s="455">
        <v>9600</v>
      </c>
    </row>
    <row r="46" spans="1:40" ht="17.25" customHeight="1">
      <c r="A46" s="133"/>
      <c r="B46" s="289"/>
      <c r="C46" s="452" t="s">
        <v>81</v>
      </c>
      <c r="D46" s="291"/>
      <c r="E46" s="288" t="s">
        <v>82</v>
      </c>
      <c r="F46" s="289"/>
      <c r="G46" s="289"/>
      <c r="H46" s="289"/>
      <c r="I46" s="289"/>
      <c r="J46" s="289"/>
      <c r="K46" s="289"/>
      <c r="L46" s="503"/>
      <c r="M46" s="288"/>
      <c r="N46" s="133"/>
      <c r="O46" s="288"/>
      <c r="P46" s="288"/>
      <c r="Q46" s="288"/>
      <c r="R46" s="288"/>
      <c r="S46" s="288"/>
      <c r="T46" s="288"/>
      <c r="U46" s="288"/>
      <c r="V46" s="288"/>
      <c r="W46" s="288"/>
      <c r="X46" s="288"/>
      <c r="Y46" s="288"/>
      <c r="Z46" s="454">
        <v>157000</v>
      </c>
      <c r="AA46" s="465">
        <v>159000</v>
      </c>
      <c r="AB46" s="608">
        <v>3270</v>
      </c>
      <c r="AC46" s="610">
        <v>1640</v>
      </c>
      <c r="AD46" s="603">
        <v>0</v>
      </c>
      <c r="AE46" s="603">
        <v>0</v>
      </c>
      <c r="AF46" s="603">
        <v>0</v>
      </c>
      <c r="AG46" s="603">
        <v>0</v>
      </c>
      <c r="AH46" s="603">
        <v>0</v>
      </c>
      <c r="AI46" s="604">
        <v>0</v>
      </c>
      <c r="AJ46" s="359">
        <f t="shared" ref="AJ46:AK46" si="40">IF(AI46-$X$19&gt;0,AI46-$X$19,0)</f>
        <v>0</v>
      </c>
      <c r="AK46" s="360">
        <f t="shared" si="40"/>
        <v>0</v>
      </c>
      <c r="AL46" s="455">
        <v>9900</v>
      </c>
    </row>
    <row r="47" spans="1:40" ht="15" customHeight="1">
      <c r="A47" s="133"/>
      <c r="B47" s="133"/>
      <c r="C47" s="133"/>
      <c r="D47" s="133"/>
      <c r="E47" s="288" t="s">
        <v>83</v>
      </c>
      <c r="F47" s="133"/>
      <c r="G47" s="133"/>
      <c r="H47" s="133"/>
      <c r="I47" s="133"/>
      <c r="J47" s="133"/>
      <c r="K47" s="133"/>
      <c r="L47" s="133"/>
      <c r="M47" s="133"/>
      <c r="N47" s="133"/>
      <c r="O47" s="133"/>
      <c r="P47" s="288"/>
      <c r="Q47" s="288"/>
      <c r="R47" s="288"/>
      <c r="S47" s="288"/>
      <c r="T47" s="288"/>
      <c r="U47" s="288"/>
      <c r="V47" s="288"/>
      <c r="W47" s="288"/>
      <c r="X47" s="288"/>
      <c r="Y47" s="288"/>
      <c r="Z47" s="454">
        <v>159000</v>
      </c>
      <c r="AA47" s="465">
        <v>161000</v>
      </c>
      <c r="AB47" s="608">
        <v>3340</v>
      </c>
      <c r="AC47" s="610">
        <v>1720</v>
      </c>
      <c r="AD47" s="603">
        <v>100</v>
      </c>
      <c r="AE47" s="603">
        <v>0</v>
      </c>
      <c r="AF47" s="603">
        <v>0</v>
      </c>
      <c r="AG47" s="603">
        <v>0</v>
      </c>
      <c r="AH47" s="603">
        <v>0</v>
      </c>
      <c r="AI47" s="604">
        <v>0</v>
      </c>
      <c r="AJ47" s="359">
        <f t="shared" ref="AJ47:AK47" si="41">IF(AI47-$X$19&gt;0,AI47-$X$19,0)</f>
        <v>0</v>
      </c>
      <c r="AK47" s="360">
        <f t="shared" si="41"/>
        <v>0</v>
      </c>
      <c r="AL47" s="455">
        <v>10200</v>
      </c>
    </row>
    <row r="48" spans="1:40" s="292" customFormat="1" ht="15.75" customHeight="1">
      <c r="A48" s="133"/>
      <c r="B48" s="287">
        <v>6</v>
      </c>
      <c r="C48" s="504" t="s">
        <v>84</v>
      </c>
      <c r="D48" s="505"/>
      <c r="E48" s="505"/>
      <c r="F48" s="505"/>
      <c r="G48" s="505"/>
      <c r="H48" s="133"/>
      <c r="I48" s="133"/>
      <c r="J48" s="133"/>
      <c r="K48" s="133"/>
      <c r="L48" s="133"/>
      <c r="M48" s="133"/>
      <c r="N48" s="133"/>
      <c r="O48" s="133"/>
      <c r="P48" s="288"/>
      <c r="Q48" s="288"/>
      <c r="R48" s="288"/>
      <c r="S48" s="288"/>
      <c r="T48" s="288"/>
      <c r="U48" s="288"/>
      <c r="V48" s="288"/>
      <c r="W48" s="288"/>
      <c r="X48" s="288"/>
      <c r="Y48" s="288"/>
      <c r="Z48" s="459">
        <v>161000</v>
      </c>
      <c r="AA48" s="466">
        <v>163000</v>
      </c>
      <c r="AB48" s="609">
        <v>3410</v>
      </c>
      <c r="AC48" s="611">
        <v>1790</v>
      </c>
      <c r="AD48" s="606">
        <v>170</v>
      </c>
      <c r="AE48" s="606">
        <v>0</v>
      </c>
      <c r="AF48" s="606">
        <v>0</v>
      </c>
      <c r="AG48" s="606">
        <v>0</v>
      </c>
      <c r="AH48" s="606">
        <v>0</v>
      </c>
      <c r="AI48" s="607">
        <v>0</v>
      </c>
      <c r="AJ48" s="359">
        <f t="shared" ref="AJ48:AK48" si="42">IF(AI48-$X$19&gt;0,AI48-$X$19,0)</f>
        <v>0</v>
      </c>
      <c r="AK48" s="360">
        <f t="shared" si="42"/>
        <v>0</v>
      </c>
      <c r="AL48" s="461">
        <v>10500</v>
      </c>
      <c r="AN48" s="18"/>
    </row>
    <row r="49" spans="1:40" s="292" customFormat="1" ht="14.25" customHeight="1" thickBot="1">
      <c r="A49" s="133"/>
      <c r="B49" s="133"/>
      <c r="C49" s="506" t="s">
        <v>85</v>
      </c>
      <c r="D49" s="288" t="s">
        <v>86</v>
      </c>
      <c r="E49" s="133"/>
      <c r="F49" s="288"/>
      <c r="G49" s="288"/>
      <c r="H49" s="286"/>
      <c r="I49" s="286"/>
      <c r="J49" s="286"/>
      <c r="K49" s="286"/>
      <c r="L49" s="286"/>
      <c r="M49" s="286"/>
      <c r="N49" s="133"/>
      <c r="O49" s="133"/>
      <c r="P49" s="288"/>
      <c r="Q49" s="288"/>
      <c r="R49" s="288"/>
      <c r="S49" s="288"/>
      <c r="T49" s="288"/>
      <c r="U49" s="288"/>
      <c r="V49" s="288"/>
      <c r="W49" s="288"/>
      <c r="X49" s="288"/>
      <c r="Y49" s="288"/>
      <c r="Z49" s="507">
        <v>163000</v>
      </c>
      <c r="AA49" s="508">
        <v>165000</v>
      </c>
      <c r="AB49" s="612">
        <v>3480</v>
      </c>
      <c r="AC49" s="613">
        <v>1860</v>
      </c>
      <c r="AD49" s="614">
        <v>250</v>
      </c>
      <c r="AE49" s="614">
        <v>0</v>
      </c>
      <c r="AF49" s="614">
        <v>0</v>
      </c>
      <c r="AG49" s="614">
        <v>0</v>
      </c>
      <c r="AH49" s="614">
        <v>0</v>
      </c>
      <c r="AI49" s="615">
        <v>0</v>
      </c>
      <c r="AJ49" s="359">
        <f t="shared" ref="AJ49:AK49" si="43">IF(AI49-$X$19&gt;0,AI49-$X$19,0)</f>
        <v>0</v>
      </c>
      <c r="AK49" s="360">
        <f t="shared" si="43"/>
        <v>0</v>
      </c>
      <c r="AL49" s="510">
        <v>10800</v>
      </c>
      <c r="AN49" s="18"/>
    </row>
    <row r="50" spans="1:40" s="292" customFormat="1" ht="14.25" customHeight="1">
      <c r="A50" s="133"/>
      <c r="B50" s="133"/>
      <c r="C50" s="286"/>
      <c r="D50" s="511" t="s">
        <v>87</v>
      </c>
      <c r="E50" s="512"/>
      <c r="F50" s="511"/>
      <c r="G50" s="511"/>
      <c r="H50" s="24"/>
      <c r="I50" s="24"/>
      <c r="J50" s="286"/>
      <c r="K50" s="286"/>
      <c r="L50" s="286"/>
      <c r="M50" s="286"/>
      <c r="N50" s="133"/>
      <c r="O50" s="133"/>
      <c r="P50" s="288"/>
      <c r="Q50" s="288"/>
      <c r="R50" s="288"/>
      <c r="S50" s="288"/>
      <c r="T50" s="288"/>
      <c r="U50" s="288"/>
      <c r="V50" s="288"/>
      <c r="W50" s="288"/>
      <c r="X50" s="288"/>
      <c r="Y50" s="288"/>
      <c r="Z50" s="454">
        <v>165000</v>
      </c>
      <c r="AA50" s="465">
        <v>167000</v>
      </c>
      <c r="AB50" s="608">
        <v>3550</v>
      </c>
      <c r="AC50" s="610">
        <v>1930</v>
      </c>
      <c r="AD50" s="603">
        <v>320</v>
      </c>
      <c r="AE50" s="603">
        <v>0</v>
      </c>
      <c r="AF50" s="603">
        <v>0</v>
      </c>
      <c r="AG50" s="603">
        <v>0</v>
      </c>
      <c r="AH50" s="603">
        <v>0</v>
      </c>
      <c r="AI50" s="604">
        <v>0</v>
      </c>
      <c r="AJ50" s="359">
        <f t="shared" ref="AJ50:AK50" si="44">IF(AI50-$X$19&gt;0,AI50-$X$19,0)</f>
        <v>0</v>
      </c>
      <c r="AK50" s="360">
        <f t="shared" si="44"/>
        <v>0</v>
      </c>
      <c r="AL50" s="455">
        <v>11100</v>
      </c>
      <c r="AN50" s="18"/>
    </row>
    <row r="51" spans="1:40" s="292" customFormat="1" ht="14.25" customHeight="1">
      <c r="A51" s="133"/>
      <c r="B51" s="133"/>
      <c r="C51" s="286"/>
      <c r="D51" s="288" t="s">
        <v>88</v>
      </c>
      <c r="E51" s="133"/>
      <c r="F51" s="288"/>
      <c r="G51" s="288"/>
      <c r="H51" s="286"/>
      <c r="I51" s="286"/>
      <c r="J51" s="286"/>
      <c r="K51" s="286"/>
      <c r="L51" s="286"/>
      <c r="M51" s="286"/>
      <c r="N51" s="133"/>
      <c r="O51" s="133"/>
      <c r="P51" s="288"/>
      <c r="Q51" s="288"/>
      <c r="R51" s="288"/>
      <c r="S51" s="288"/>
      <c r="T51" s="288"/>
      <c r="U51" s="288"/>
      <c r="V51" s="288"/>
      <c r="W51" s="288"/>
      <c r="X51" s="288"/>
      <c r="Y51" s="288"/>
      <c r="Z51" s="454">
        <v>167000</v>
      </c>
      <c r="AA51" s="465">
        <v>169000</v>
      </c>
      <c r="AB51" s="608">
        <v>3620</v>
      </c>
      <c r="AC51" s="616">
        <v>2000</v>
      </c>
      <c r="AD51" s="603">
        <v>390</v>
      </c>
      <c r="AE51" s="603">
        <v>0</v>
      </c>
      <c r="AF51" s="603">
        <v>0</v>
      </c>
      <c r="AG51" s="603">
        <v>0</v>
      </c>
      <c r="AH51" s="603">
        <v>0</v>
      </c>
      <c r="AI51" s="604">
        <v>0</v>
      </c>
      <c r="AJ51" s="359">
        <f t="shared" ref="AJ51:AK51" si="45">IF(AI51-$X$19&gt;0,AI51-$X$19,0)</f>
        <v>0</v>
      </c>
      <c r="AK51" s="360">
        <f t="shared" si="45"/>
        <v>0</v>
      </c>
      <c r="AL51" s="455">
        <v>11400</v>
      </c>
      <c r="AN51" s="18"/>
    </row>
    <row r="52" spans="1:40" s="292" customFormat="1" ht="14.25" customHeight="1">
      <c r="A52" s="286"/>
      <c r="B52" s="286"/>
      <c r="C52" s="286"/>
      <c r="D52" s="288" t="s">
        <v>89</v>
      </c>
      <c r="E52" s="286"/>
      <c r="F52" s="288"/>
      <c r="G52" s="288"/>
      <c r="H52" s="286"/>
      <c r="I52" s="286"/>
      <c r="J52" s="286"/>
      <c r="K52" s="286"/>
      <c r="L52" s="286"/>
      <c r="M52" s="286"/>
      <c r="N52" s="286"/>
      <c r="O52" s="133"/>
      <c r="P52" s="294"/>
      <c r="Q52" s="294"/>
      <c r="R52" s="294"/>
      <c r="S52" s="294"/>
      <c r="T52" s="294"/>
      <c r="U52" s="294"/>
      <c r="V52" s="294"/>
      <c r="W52" s="294"/>
      <c r="X52" s="294"/>
      <c r="Y52" s="502"/>
      <c r="Z52" s="454">
        <v>169000</v>
      </c>
      <c r="AA52" s="465">
        <v>171000</v>
      </c>
      <c r="AB52" s="608">
        <v>3700</v>
      </c>
      <c r="AC52" s="610">
        <v>2070</v>
      </c>
      <c r="AD52" s="603">
        <v>460</v>
      </c>
      <c r="AE52" s="603">
        <v>0</v>
      </c>
      <c r="AF52" s="603">
        <v>0</v>
      </c>
      <c r="AG52" s="603">
        <v>0</v>
      </c>
      <c r="AH52" s="603">
        <v>0</v>
      </c>
      <c r="AI52" s="604">
        <v>0</v>
      </c>
      <c r="AJ52" s="359">
        <f t="shared" ref="AJ52:AK52" si="46">IF(AI52-$X$19&gt;0,AI52-$X$19,0)</f>
        <v>0</v>
      </c>
      <c r="AK52" s="360">
        <f t="shared" si="46"/>
        <v>0</v>
      </c>
      <c r="AL52" s="455">
        <v>11700</v>
      </c>
      <c r="AN52" s="18"/>
    </row>
    <row r="53" spans="1:40" ht="14.25" customHeight="1">
      <c r="A53" s="286"/>
      <c r="B53" s="286"/>
      <c r="C53" s="286"/>
      <c r="D53" s="288" t="s">
        <v>90</v>
      </c>
      <c r="E53" s="286"/>
      <c r="F53" s="288"/>
      <c r="G53" s="288"/>
      <c r="H53" s="286"/>
      <c r="I53" s="286"/>
      <c r="J53" s="286"/>
      <c r="K53" s="286"/>
      <c r="L53" s="286"/>
      <c r="M53" s="286"/>
      <c r="N53" s="286"/>
      <c r="O53" s="286"/>
      <c r="P53" s="295"/>
      <c r="Q53" s="295"/>
      <c r="R53" s="295"/>
      <c r="S53" s="295"/>
      <c r="T53" s="295"/>
      <c r="U53" s="295"/>
      <c r="V53" s="295"/>
      <c r="W53" s="295"/>
      <c r="X53" s="295"/>
      <c r="Y53" s="288"/>
      <c r="Z53" s="459">
        <v>171000</v>
      </c>
      <c r="AA53" s="466">
        <v>173000</v>
      </c>
      <c r="AB53" s="609">
        <v>3770</v>
      </c>
      <c r="AC53" s="611">
        <v>2140</v>
      </c>
      <c r="AD53" s="606">
        <v>530</v>
      </c>
      <c r="AE53" s="606">
        <v>0</v>
      </c>
      <c r="AF53" s="606">
        <v>0</v>
      </c>
      <c r="AG53" s="606">
        <v>0</v>
      </c>
      <c r="AH53" s="606">
        <v>0</v>
      </c>
      <c r="AI53" s="607">
        <v>0</v>
      </c>
      <c r="AJ53" s="359">
        <f t="shared" ref="AJ53:AK53" si="47">IF(AI53-$X$19&gt;0,AI53-$X$19,0)</f>
        <v>0</v>
      </c>
      <c r="AK53" s="360">
        <f t="shared" si="47"/>
        <v>0</v>
      </c>
      <c r="AL53" s="461">
        <v>12000</v>
      </c>
    </row>
    <row r="54" spans="1:40" s="31" customFormat="1" ht="14.25" customHeight="1">
      <c r="A54" s="286"/>
      <c r="B54" s="286"/>
      <c r="C54" s="286"/>
      <c r="D54" s="288" t="s">
        <v>91</v>
      </c>
      <c r="E54" s="286"/>
      <c r="F54" s="288"/>
      <c r="G54" s="288"/>
      <c r="H54" s="286"/>
      <c r="I54" s="286"/>
      <c r="J54" s="286"/>
      <c r="K54" s="286"/>
      <c r="L54" s="286"/>
      <c r="M54" s="286"/>
      <c r="N54" s="286"/>
      <c r="O54" s="286"/>
      <c r="P54" s="288"/>
      <c r="Q54" s="288"/>
      <c r="R54" s="288"/>
      <c r="S54" s="288"/>
      <c r="T54" s="288"/>
      <c r="U54" s="288"/>
      <c r="V54" s="288"/>
      <c r="W54" s="288"/>
      <c r="X54" s="288"/>
      <c r="Y54" s="288"/>
      <c r="Z54" s="454">
        <v>173000</v>
      </c>
      <c r="AA54" s="465">
        <v>175000</v>
      </c>
      <c r="AB54" s="608">
        <v>3840</v>
      </c>
      <c r="AC54" s="610">
        <v>2220</v>
      </c>
      <c r="AD54" s="610">
        <v>600</v>
      </c>
      <c r="AE54" s="603">
        <v>0</v>
      </c>
      <c r="AF54" s="603">
        <v>0</v>
      </c>
      <c r="AG54" s="603">
        <v>0</v>
      </c>
      <c r="AH54" s="603">
        <v>0</v>
      </c>
      <c r="AI54" s="604">
        <v>0</v>
      </c>
      <c r="AJ54" s="359">
        <f t="shared" ref="AJ54:AK54" si="48">IF(AI54-$X$19&gt;0,AI54-$X$19,0)</f>
        <v>0</v>
      </c>
      <c r="AK54" s="360">
        <f t="shared" si="48"/>
        <v>0</v>
      </c>
      <c r="AL54" s="455">
        <v>12400</v>
      </c>
      <c r="AN54" s="18"/>
    </row>
    <row r="55" spans="1:40" ht="13.5" customHeight="1">
      <c r="H55" s="286"/>
      <c r="I55" s="286"/>
      <c r="J55" s="286"/>
      <c r="K55" s="286"/>
      <c r="L55" s="286"/>
      <c r="M55" s="286"/>
      <c r="N55" s="286"/>
      <c r="O55" s="286"/>
      <c r="P55" s="288"/>
      <c r="Q55" s="288"/>
      <c r="R55" s="288"/>
      <c r="S55" s="288"/>
      <c r="T55" s="288"/>
      <c r="U55" s="288"/>
      <c r="V55" s="288"/>
      <c r="W55" s="288"/>
      <c r="X55" s="288"/>
      <c r="Y55" s="288"/>
      <c r="Z55" s="454">
        <v>175000</v>
      </c>
      <c r="AA55" s="465">
        <v>177000</v>
      </c>
      <c r="AB55" s="608">
        <v>3910</v>
      </c>
      <c r="AC55" s="610">
        <v>2290</v>
      </c>
      <c r="AD55" s="610">
        <v>670</v>
      </c>
      <c r="AE55" s="603">
        <v>0</v>
      </c>
      <c r="AF55" s="603">
        <v>0</v>
      </c>
      <c r="AG55" s="603">
        <v>0</v>
      </c>
      <c r="AH55" s="603">
        <v>0</v>
      </c>
      <c r="AI55" s="604">
        <v>0</v>
      </c>
      <c r="AJ55" s="359">
        <f t="shared" ref="AJ55:AK55" si="49">IF(AI55-$X$19&gt;0,AI55-$X$19,0)</f>
        <v>0</v>
      </c>
      <c r="AK55" s="360">
        <f t="shared" si="49"/>
        <v>0</v>
      </c>
      <c r="AL55" s="455">
        <v>12700</v>
      </c>
    </row>
    <row r="56" spans="1:40" ht="13.5" customHeight="1">
      <c r="A56" s="513"/>
      <c r="B56" s="513"/>
      <c r="C56" s="513"/>
      <c r="D56" s="513"/>
      <c r="E56" s="513"/>
      <c r="F56" s="513"/>
      <c r="G56" s="513"/>
      <c r="H56" s="513"/>
      <c r="I56" s="513"/>
      <c r="J56" s="513"/>
      <c r="K56" s="513"/>
      <c r="L56" s="513"/>
      <c r="M56" s="513"/>
      <c r="N56" s="513"/>
      <c r="O56" s="45"/>
      <c r="P56" s="288"/>
      <c r="Q56" s="288"/>
      <c r="R56" s="288"/>
      <c r="S56" s="288"/>
      <c r="T56" s="288"/>
      <c r="U56" s="288"/>
      <c r="V56" s="288"/>
      <c r="W56" s="288"/>
      <c r="X56" s="288"/>
      <c r="Y56" s="288"/>
      <c r="Z56" s="454">
        <v>177000</v>
      </c>
      <c r="AA56" s="465">
        <v>179000</v>
      </c>
      <c r="AB56" s="608">
        <v>3980</v>
      </c>
      <c r="AC56" s="610">
        <v>2360</v>
      </c>
      <c r="AD56" s="610">
        <v>750</v>
      </c>
      <c r="AE56" s="603">
        <v>0</v>
      </c>
      <c r="AF56" s="603">
        <v>0</v>
      </c>
      <c r="AG56" s="603">
        <v>0</v>
      </c>
      <c r="AH56" s="603">
        <v>0</v>
      </c>
      <c r="AI56" s="604">
        <v>0</v>
      </c>
      <c r="AJ56" s="359">
        <f t="shared" ref="AJ56:AK56" si="50">IF(AI56-$X$19&gt;0,AI56-$X$19,0)</f>
        <v>0</v>
      </c>
      <c r="AK56" s="360">
        <f t="shared" si="50"/>
        <v>0</v>
      </c>
      <c r="AL56" s="455">
        <v>13200</v>
      </c>
    </row>
    <row r="57" spans="1:40" ht="18" customHeight="1">
      <c r="A57" s="133"/>
      <c r="B57" s="514" t="s">
        <v>92</v>
      </c>
      <c r="C57" s="511" t="s">
        <v>93</v>
      </c>
      <c r="D57" s="133"/>
      <c r="E57" s="515"/>
      <c r="F57" s="515"/>
      <c r="G57" s="515"/>
      <c r="H57" s="515"/>
      <c r="I57" s="515"/>
      <c r="J57" s="456"/>
      <c r="K57" s="133"/>
      <c r="L57" s="133"/>
      <c r="M57" s="133"/>
      <c r="N57" s="133"/>
      <c r="O57" s="45"/>
      <c r="P57" s="288"/>
      <c r="Q57" s="288"/>
      <c r="R57" s="288"/>
      <c r="S57" s="288"/>
      <c r="T57" s="288"/>
      <c r="U57" s="288"/>
      <c r="V57" s="288"/>
      <c r="W57" s="288"/>
      <c r="X57" s="288"/>
      <c r="Y57" s="288"/>
      <c r="Z57" s="454">
        <v>179000</v>
      </c>
      <c r="AA57" s="465">
        <v>181000</v>
      </c>
      <c r="AB57" s="608">
        <v>4050</v>
      </c>
      <c r="AC57" s="610">
        <v>2430</v>
      </c>
      <c r="AD57" s="610">
        <v>820</v>
      </c>
      <c r="AE57" s="603">
        <v>0</v>
      </c>
      <c r="AF57" s="603">
        <v>0</v>
      </c>
      <c r="AG57" s="603">
        <v>0</v>
      </c>
      <c r="AH57" s="603">
        <v>0</v>
      </c>
      <c r="AI57" s="604">
        <v>0</v>
      </c>
      <c r="AJ57" s="359">
        <f t="shared" ref="AJ57:AK57" si="51">IF(AI57-$X$19&gt;0,AI57-$X$19,0)</f>
        <v>0</v>
      </c>
      <c r="AK57" s="360">
        <f t="shared" si="51"/>
        <v>0</v>
      </c>
      <c r="AL57" s="455">
        <v>13900</v>
      </c>
    </row>
    <row r="58" spans="1:40" ht="14.25" customHeight="1">
      <c r="A58" s="31"/>
      <c r="B58" s="515"/>
      <c r="C58" s="516"/>
      <c r="D58" s="517"/>
      <c r="E58" s="133"/>
      <c r="F58" s="133"/>
      <c r="G58" s="456"/>
      <c r="H58" s="456"/>
      <c r="I58" s="31"/>
      <c r="J58" s="293" t="s">
        <v>94</v>
      </c>
      <c r="K58" s="293"/>
      <c r="L58" s="31"/>
      <c r="M58" s="31"/>
      <c r="N58" s="31"/>
      <c r="O58" s="45"/>
      <c r="P58" s="295"/>
      <c r="Q58" s="295"/>
      <c r="R58" s="295"/>
      <c r="S58" s="295"/>
      <c r="T58" s="295"/>
      <c r="U58" s="295"/>
      <c r="V58" s="295"/>
      <c r="W58" s="295"/>
      <c r="X58" s="295"/>
      <c r="Y58" s="294"/>
      <c r="Z58" s="459">
        <v>181000</v>
      </c>
      <c r="AA58" s="466">
        <v>183000</v>
      </c>
      <c r="AB58" s="609">
        <v>4120</v>
      </c>
      <c r="AC58" s="611">
        <v>2500</v>
      </c>
      <c r="AD58" s="611">
        <v>890</v>
      </c>
      <c r="AE58" s="606">
        <v>0</v>
      </c>
      <c r="AF58" s="606">
        <v>0</v>
      </c>
      <c r="AG58" s="606">
        <v>0</v>
      </c>
      <c r="AH58" s="606">
        <v>0</v>
      </c>
      <c r="AI58" s="607">
        <v>0</v>
      </c>
      <c r="AJ58" s="359">
        <f t="shared" ref="AJ58:AK58" si="52">IF(AI58-$X$19&gt;0,AI58-$X$19,0)</f>
        <v>0</v>
      </c>
      <c r="AK58" s="360">
        <f t="shared" si="52"/>
        <v>0</v>
      </c>
      <c r="AL58" s="461">
        <v>14600</v>
      </c>
    </row>
    <row r="59" spans="1:40" ht="14.25" customHeight="1">
      <c r="A59" s="518"/>
      <c r="B59" s="519"/>
      <c r="C59" s="519"/>
      <c r="D59" s="519"/>
      <c r="E59" s="519"/>
      <c r="F59" s="519" t="s">
        <v>95</v>
      </c>
      <c r="G59" s="519"/>
      <c r="H59" s="520"/>
      <c r="I59" s="656" t="s">
        <v>96</v>
      </c>
      <c r="J59" s="656"/>
      <c r="K59" s="656"/>
      <c r="L59" s="656"/>
      <c r="M59" s="518"/>
      <c r="N59" s="518"/>
      <c r="O59" s="45"/>
      <c r="P59" s="521"/>
      <c r="Q59" s="521"/>
      <c r="R59" s="521"/>
      <c r="S59" s="521"/>
      <c r="T59" s="521"/>
      <c r="U59" s="521"/>
      <c r="V59" s="521"/>
      <c r="W59" s="521"/>
      <c r="X59" s="521"/>
      <c r="Y59" s="288"/>
      <c r="Z59" s="454">
        <v>183000</v>
      </c>
      <c r="AA59" s="465">
        <v>185000</v>
      </c>
      <c r="AB59" s="608">
        <v>4200</v>
      </c>
      <c r="AC59" s="610">
        <v>2570</v>
      </c>
      <c r="AD59" s="610">
        <v>960</v>
      </c>
      <c r="AE59" s="603">
        <v>0</v>
      </c>
      <c r="AF59" s="603">
        <v>0</v>
      </c>
      <c r="AG59" s="603">
        <v>0</v>
      </c>
      <c r="AH59" s="603">
        <v>0</v>
      </c>
      <c r="AI59" s="604">
        <v>0</v>
      </c>
      <c r="AJ59" s="359">
        <f t="shared" ref="AJ59:AK59" si="53">IF(AI59-$X$19&gt;0,AI59-$X$19,0)</f>
        <v>0</v>
      </c>
      <c r="AK59" s="360">
        <f t="shared" si="53"/>
        <v>0</v>
      </c>
      <c r="AL59" s="455">
        <v>15300</v>
      </c>
    </row>
    <row r="60" spans="1:40" ht="15" customHeight="1">
      <c r="B60" s="133"/>
      <c r="C60" s="522" t="s">
        <v>97</v>
      </c>
      <c r="D60" s="290"/>
      <c r="E60" s="290"/>
      <c r="F60" s="290"/>
      <c r="G60" s="288"/>
      <c r="H60" s="288"/>
      <c r="I60" s="293"/>
      <c r="J60" s="293"/>
      <c r="K60" s="293"/>
      <c r="L60" s="288"/>
      <c r="M60" s="288"/>
      <c r="N60" s="288"/>
      <c r="O60" s="45"/>
      <c r="P60" s="521"/>
      <c r="Q60" s="521"/>
      <c r="R60" s="521"/>
      <c r="S60" s="521"/>
      <c r="T60" s="521"/>
      <c r="U60" s="521"/>
      <c r="V60" s="521"/>
      <c r="W60" s="521"/>
      <c r="X60" s="521"/>
      <c r="Y60" s="295"/>
      <c r="Z60" s="454">
        <v>185000</v>
      </c>
      <c r="AA60" s="465">
        <v>187000</v>
      </c>
      <c r="AB60" s="608">
        <v>4270</v>
      </c>
      <c r="AC60" s="610">
        <v>2640</v>
      </c>
      <c r="AD60" s="610">
        <v>1030</v>
      </c>
      <c r="AE60" s="603">
        <v>0</v>
      </c>
      <c r="AF60" s="603">
        <v>0</v>
      </c>
      <c r="AG60" s="603">
        <v>0</v>
      </c>
      <c r="AH60" s="603">
        <v>0</v>
      </c>
      <c r="AI60" s="604">
        <v>0</v>
      </c>
      <c r="AJ60" s="359">
        <f t="shared" ref="AJ60:AK60" si="54">IF(AI60-$X$19&gt;0,AI60-$X$19,0)</f>
        <v>0</v>
      </c>
      <c r="AK60" s="360">
        <f t="shared" si="54"/>
        <v>0</v>
      </c>
      <c r="AL60" s="455">
        <v>16000</v>
      </c>
    </row>
    <row r="61" spans="1:40" ht="17.25" customHeight="1">
      <c r="A61" s="133"/>
      <c r="B61" s="523" t="s">
        <v>92</v>
      </c>
      <c r="C61" s="291" t="s">
        <v>98</v>
      </c>
      <c r="D61" s="291"/>
      <c r="E61" s="291"/>
      <c r="F61" s="291"/>
      <c r="G61" s="291"/>
      <c r="H61" s="291"/>
      <c r="I61" s="291"/>
      <c r="J61" s="291"/>
      <c r="K61" s="291"/>
      <c r="L61" s="291"/>
      <c r="M61" s="133"/>
      <c r="N61" s="133"/>
      <c r="O61" s="45"/>
      <c r="P61" s="521"/>
      <c r="Q61" s="521"/>
      <c r="R61" s="521"/>
      <c r="S61" s="521"/>
      <c r="T61" s="521"/>
      <c r="U61" s="521"/>
      <c r="V61" s="521"/>
      <c r="W61" s="521"/>
      <c r="X61" s="521"/>
      <c r="Y61" s="288"/>
      <c r="Z61" s="454">
        <v>187000</v>
      </c>
      <c r="AA61" s="465">
        <v>189000</v>
      </c>
      <c r="AB61" s="608">
        <v>4340</v>
      </c>
      <c r="AC61" s="610">
        <v>2720</v>
      </c>
      <c r="AD61" s="610">
        <v>1100</v>
      </c>
      <c r="AE61" s="603">
        <v>0</v>
      </c>
      <c r="AF61" s="603">
        <v>0</v>
      </c>
      <c r="AG61" s="603">
        <v>0</v>
      </c>
      <c r="AH61" s="603">
        <v>0</v>
      </c>
      <c r="AI61" s="604">
        <v>0</v>
      </c>
      <c r="AJ61" s="359">
        <f t="shared" ref="AJ61:AK61" si="55">IF(AI61-$X$19&gt;0,AI61-$X$19,0)</f>
        <v>0</v>
      </c>
      <c r="AK61" s="360">
        <f t="shared" si="55"/>
        <v>0</v>
      </c>
      <c r="AL61" s="455">
        <v>16700</v>
      </c>
    </row>
    <row r="62" spans="1:40" ht="15.75" customHeight="1">
      <c r="A62" s="133"/>
      <c r="B62" s="133"/>
      <c r="C62" s="291" t="s">
        <v>99</v>
      </c>
      <c r="D62" s="291"/>
      <c r="E62" s="291"/>
      <c r="F62" s="291"/>
      <c r="G62" s="291"/>
      <c r="H62" s="291"/>
      <c r="I62" s="291"/>
      <c r="J62" s="291"/>
      <c r="K62" s="291"/>
      <c r="L62" s="291"/>
      <c r="M62" s="133"/>
      <c r="N62" s="133"/>
      <c r="O62" s="45"/>
      <c r="P62" s="200"/>
      <c r="Q62" s="200"/>
      <c r="R62" s="200"/>
      <c r="S62" s="200"/>
      <c r="T62" s="200"/>
      <c r="U62" s="200"/>
      <c r="V62" s="200"/>
      <c r="W62" s="200"/>
      <c r="X62" s="200"/>
      <c r="Y62" s="288"/>
      <c r="Z62" s="454">
        <v>189000</v>
      </c>
      <c r="AA62" s="465">
        <v>191000</v>
      </c>
      <c r="AB62" s="608">
        <v>4410</v>
      </c>
      <c r="AC62" s="610">
        <v>2790</v>
      </c>
      <c r="AD62" s="610">
        <v>1170</v>
      </c>
      <c r="AE62" s="603">
        <v>0</v>
      </c>
      <c r="AF62" s="603">
        <v>0</v>
      </c>
      <c r="AG62" s="603">
        <v>0</v>
      </c>
      <c r="AH62" s="603">
        <v>0</v>
      </c>
      <c r="AI62" s="604">
        <v>0</v>
      </c>
      <c r="AJ62" s="359">
        <f t="shared" ref="AJ62:AK62" si="56">IF(AI62-$X$19&gt;0,AI62-$X$19,0)</f>
        <v>0</v>
      </c>
      <c r="AK62" s="360">
        <f t="shared" si="56"/>
        <v>0</v>
      </c>
      <c r="AL62" s="455">
        <v>17500</v>
      </c>
    </row>
    <row r="63" spans="1:40" ht="17.25" customHeight="1">
      <c r="B63" s="287"/>
      <c r="C63" s="291" t="s">
        <v>100</v>
      </c>
      <c r="D63" s="291"/>
      <c r="E63" s="291"/>
      <c r="F63" s="291"/>
      <c r="G63" s="291"/>
      <c r="H63" s="291"/>
      <c r="I63" s="291"/>
      <c r="J63" s="291"/>
      <c r="K63" s="291"/>
      <c r="L63" s="291"/>
      <c r="M63" s="288"/>
      <c r="N63" s="288"/>
      <c r="O63" s="45"/>
      <c r="Y63" s="288"/>
      <c r="Z63" s="459">
        <v>191000</v>
      </c>
      <c r="AA63" s="466">
        <v>193000</v>
      </c>
      <c r="AB63" s="609">
        <v>4480</v>
      </c>
      <c r="AC63" s="611">
        <v>2860</v>
      </c>
      <c r="AD63" s="611">
        <v>1250</v>
      </c>
      <c r="AE63" s="606">
        <v>0</v>
      </c>
      <c r="AF63" s="606">
        <v>0</v>
      </c>
      <c r="AG63" s="606">
        <v>0</v>
      </c>
      <c r="AH63" s="606">
        <v>0</v>
      </c>
      <c r="AI63" s="607">
        <v>0</v>
      </c>
      <c r="AJ63" s="359">
        <f t="shared" ref="AJ63:AK63" si="57">IF(AI63-$X$19&gt;0,AI63-$X$19,0)</f>
        <v>0</v>
      </c>
      <c r="AK63" s="360">
        <f t="shared" si="57"/>
        <v>0</v>
      </c>
      <c r="AL63" s="461">
        <v>18100</v>
      </c>
    </row>
    <row r="64" spans="1:40" ht="17.25" customHeight="1">
      <c r="A64" s="133"/>
      <c r="B64" s="133"/>
      <c r="C64" s="288" t="s">
        <v>101</v>
      </c>
      <c r="D64" s="286"/>
      <c r="E64" s="286"/>
      <c r="F64" s="286"/>
      <c r="G64" s="286"/>
      <c r="H64" s="286"/>
      <c r="I64" s="286"/>
      <c r="J64" s="286"/>
      <c r="K64" s="133"/>
      <c r="L64" s="133"/>
      <c r="M64" s="133"/>
      <c r="N64" s="133"/>
      <c r="O64" s="45"/>
      <c r="Y64" s="288"/>
      <c r="Z64" s="454">
        <v>193000</v>
      </c>
      <c r="AA64" s="465">
        <v>195000</v>
      </c>
      <c r="AB64" s="608">
        <v>4550</v>
      </c>
      <c r="AC64" s="610">
        <v>2930</v>
      </c>
      <c r="AD64" s="610">
        <v>1320</v>
      </c>
      <c r="AE64" s="603">
        <v>0</v>
      </c>
      <c r="AF64" s="603">
        <v>0</v>
      </c>
      <c r="AG64" s="603">
        <v>0</v>
      </c>
      <c r="AH64" s="603">
        <v>0</v>
      </c>
      <c r="AI64" s="604">
        <v>0</v>
      </c>
      <c r="AJ64" s="359">
        <f t="shared" ref="AJ64:AK64" si="58">IF(AI64-$X$19&gt;0,AI64-$X$19,0)</f>
        <v>0</v>
      </c>
      <c r="AK64" s="360">
        <f t="shared" si="58"/>
        <v>0</v>
      </c>
      <c r="AL64" s="455">
        <v>18800</v>
      </c>
    </row>
    <row r="65" spans="1:38" ht="17.25" customHeight="1">
      <c r="A65" s="286"/>
      <c r="B65" s="523" t="s">
        <v>92</v>
      </c>
      <c r="C65" s="288" t="s">
        <v>102</v>
      </c>
      <c r="E65" s="286"/>
      <c r="F65" s="288"/>
      <c r="G65" s="288"/>
      <c r="H65" s="133"/>
      <c r="I65" s="133"/>
      <c r="J65" s="133"/>
      <c r="K65" s="133"/>
      <c r="L65" s="133"/>
      <c r="M65" s="133"/>
      <c r="N65" s="133"/>
      <c r="O65" s="45"/>
      <c r="Y65" s="521"/>
      <c r="Z65" s="454">
        <v>195000</v>
      </c>
      <c r="AA65" s="465">
        <v>197000</v>
      </c>
      <c r="AB65" s="608">
        <v>4630</v>
      </c>
      <c r="AC65" s="610">
        <v>3000</v>
      </c>
      <c r="AD65" s="610">
        <v>1390</v>
      </c>
      <c r="AE65" s="603">
        <v>0</v>
      </c>
      <c r="AF65" s="603">
        <v>0</v>
      </c>
      <c r="AG65" s="603">
        <v>0</v>
      </c>
      <c r="AH65" s="603">
        <v>0</v>
      </c>
      <c r="AI65" s="604">
        <v>0</v>
      </c>
      <c r="AJ65" s="359">
        <f t="shared" ref="AJ65:AK65" si="59">IF(AI65-$X$19&gt;0,AI65-$X$19,0)</f>
        <v>0</v>
      </c>
      <c r="AK65" s="360">
        <f t="shared" si="59"/>
        <v>0</v>
      </c>
      <c r="AL65" s="455">
        <v>19500</v>
      </c>
    </row>
    <row r="66" spans="1:38" ht="17.25" customHeight="1">
      <c r="A66" s="524"/>
      <c r="B66" s="524"/>
      <c r="C66" s="288" t="s">
        <v>103</v>
      </c>
      <c r="D66" s="133"/>
      <c r="E66" s="524"/>
      <c r="F66" s="295"/>
      <c r="G66" s="295"/>
      <c r="H66" s="45"/>
      <c r="I66" s="45"/>
      <c r="J66" s="45"/>
      <c r="K66" s="45"/>
      <c r="L66" s="45"/>
      <c r="M66" s="45"/>
      <c r="N66" s="45"/>
      <c r="O66" s="133"/>
      <c r="Y66" s="521"/>
      <c r="Z66" s="454">
        <v>197000</v>
      </c>
      <c r="AA66" s="465">
        <v>199000</v>
      </c>
      <c r="AB66" s="608">
        <v>4700</v>
      </c>
      <c r="AC66" s="610">
        <v>3070</v>
      </c>
      <c r="AD66" s="610">
        <v>1460</v>
      </c>
      <c r="AE66" s="603">
        <v>0</v>
      </c>
      <c r="AF66" s="603">
        <v>0</v>
      </c>
      <c r="AG66" s="603">
        <v>0</v>
      </c>
      <c r="AH66" s="603">
        <v>0</v>
      </c>
      <c r="AI66" s="604">
        <v>0</v>
      </c>
      <c r="AJ66" s="359">
        <f t="shared" ref="AJ66:AK66" si="60">IF(AI66-$X$19&gt;0,AI66-$X$19,0)</f>
        <v>0</v>
      </c>
      <c r="AK66" s="360">
        <f t="shared" si="60"/>
        <v>0</v>
      </c>
      <c r="AL66" s="455">
        <v>20200</v>
      </c>
    </row>
    <row r="67" spans="1:38" ht="17.25" customHeight="1">
      <c r="A67" s="286"/>
      <c r="B67" s="286"/>
      <c r="C67" s="295" t="s">
        <v>104</v>
      </c>
      <c r="D67" s="133"/>
      <c r="E67" s="286"/>
      <c r="F67" s="288"/>
      <c r="G67" s="288"/>
      <c r="H67" s="133"/>
      <c r="I67" s="133"/>
      <c r="J67" s="133"/>
      <c r="K67" s="133"/>
      <c r="L67" s="133"/>
      <c r="M67" s="133"/>
      <c r="N67" s="133"/>
      <c r="O67" s="45"/>
      <c r="Y67" s="521"/>
      <c r="Z67" s="454">
        <v>199000</v>
      </c>
      <c r="AA67" s="465">
        <v>201000</v>
      </c>
      <c r="AB67" s="608">
        <v>4770</v>
      </c>
      <c r="AC67" s="610">
        <v>3140</v>
      </c>
      <c r="AD67" s="610">
        <v>1530</v>
      </c>
      <c r="AE67" s="603">
        <v>0</v>
      </c>
      <c r="AF67" s="603">
        <v>0</v>
      </c>
      <c r="AG67" s="603">
        <v>0</v>
      </c>
      <c r="AH67" s="603">
        <v>0</v>
      </c>
      <c r="AI67" s="604">
        <v>0</v>
      </c>
      <c r="AJ67" s="359">
        <f t="shared" ref="AJ67:AK67" si="61">IF(AI67-$X$19&gt;0,AI67-$X$19,0)</f>
        <v>0</v>
      </c>
      <c r="AK67" s="360">
        <f t="shared" si="61"/>
        <v>0</v>
      </c>
      <c r="AL67" s="455">
        <v>20900</v>
      </c>
    </row>
    <row r="68" spans="1:38" ht="17.25" customHeight="1">
      <c r="A68" s="286"/>
      <c r="B68" s="286"/>
      <c r="C68" s="295" t="s">
        <v>105</v>
      </c>
      <c r="D68" s="133"/>
      <c r="E68" s="286"/>
      <c r="F68" s="286"/>
      <c r="G68" s="286"/>
      <c r="H68" s="133"/>
      <c r="I68" s="133"/>
      <c r="J68" s="133"/>
      <c r="K68" s="133"/>
      <c r="L68" s="133"/>
      <c r="M68" s="133"/>
      <c r="N68" s="133"/>
      <c r="O68" s="133"/>
      <c r="Y68" s="200"/>
      <c r="Z68" s="459">
        <v>201000</v>
      </c>
      <c r="AA68" s="466">
        <v>203000</v>
      </c>
      <c r="AB68" s="609">
        <v>4840</v>
      </c>
      <c r="AC68" s="611">
        <v>3220</v>
      </c>
      <c r="AD68" s="611">
        <v>1600</v>
      </c>
      <c r="AE68" s="606">
        <v>0</v>
      </c>
      <c r="AF68" s="606">
        <v>0</v>
      </c>
      <c r="AG68" s="606">
        <v>0</v>
      </c>
      <c r="AH68" s="606">
        <v>0</v>
      </c>
      <c r="AI68" s="607">
        <v>0</v>
      </c>
      <c r="AJ68" s="359">
        <f t="shared" ref="AJ68:AK68" si="62">IF(AI68-$X$19&gt;0,AI68-$X$19,0)</f>
        <v>0</v>
      </c>
      <c r="AK68" s="360">
        <f t="shared" si="62"/>
        <v>0</v>
      </c>
      <c r="AL68" s="461">
        <v>21500</v>
      </c>
    </row>
    <row r="69" spans="1:38" ht="17.25" customHeight="1">
      <c r="A69" s="133"/>
      <c r="B69" s="133"/>
      <c r="C69" s="288" t="s">
        <v>106</v>
      </c>
      <c r="D69" s="133"/>
      <c r="E69" s="133"/>
      <c r="F69" s="133"/>
      <c r="G69" s="133"/>
      <c r="H69" s="133"/>
      <c r="I69" s="133"/>
      <c r="J69" s="133"/>
      <c r="K69" s="133"/>
      <c r="L69" s="133"/>
      <c r="M69" s="133"/>
      <c r="N69" s="133"/>
      <c r="O69" s="133"/>
      <c r="P69" s="45"/>
      <c r="Q69" s="45"/>
      <c r="R69" s="45"/>
      <c r="S69" s="45"/>
      <c r="T69" s="45"/>
      <c r="U69" s="45"/>
      <c r="V69" s="45"/>
      <c r="W69" s="45"/>
      <c r="X69" s="45"/>
      <c r="Y69" s="45"/>
      <c r="Z69" s="454">
        <v>203000</v>
      </c>
      <c r="AA69" s="465">
        <v>205000</v>
      </c>
      <c r="AB69" s="608">
        <v>4910</v>
      </c>
      <c r="AC69" s="610">
        <v>3290</v>
      </c>
      <c r="AD69" s="610">
        <v>1670</v>
      </c>
      <c r="AE69" s="603"/>
      <c r="AF69" s="603">
        <v>0</v>
      </c>
      <c r="AG69" s="603">
        <v>0</v>
      </c>
      <c r="AH69" s="603">
        <v>0</v>
      </c>
      <c r="AI69" s="604">
        <v>0</v>
      </c>
      <c r="AJ69" s="359">
        <f t="shared" ref="AJ69:AK69" si="63">IF(AI69-$X$19&gt;0,AI69-$X$19,0)</f>
        <v>0</v>
      </c>
      <c r="AK69" s="360">
        <f t="shared" si="63"/>
        <v>0</v>
      </c>
      <c r="AL69" s="455">
        <v>22200</v>
      </c>
    </row>
    <row r="70" spans="1:38" ht="17.25" customHeight="1">
      <c r="A70" s="133"/>
      <c r="B70" s="523" t="s">
        <v>92</v>
      </c>
      <c r="C70" s="288" t="s">
        <v>107</v>
      </c>
      <c r="D70" s="291"/>
      <c r="E70" s="456"/>
      <c r="F70" s="456"/>
      <c r="G70" s="456"/>
      <c r="H70" s="456"/>
      <c r="I70" s="456"/>
      <c r="J70" s="456"/>
      <c r="K70" s="456"/>
      <c r="L70" s="133"/>
      <c r="M70" s="133"/>
      <c r="N70" s="133"/>
      <c r="O70" s="133"/>
      <c r="Z70" s="454">
        <v>205000</v>
      </c>
      <c r="AA70" s="465">
        <v>207000</v>
      </c>
      <c r="AB70" s="608">
        <v>4980</v>
      </c>
      <c r="AC70" s="610">
        <v>3360</v>
      </c>
      <c r="AD70" s="610">
        <v>1750</v>
      </c>
      <c r="AE70" s="603">
        <v>130</v>
      </c>
      <c r="AF70" s="603">
        <v>0</v>
      </c>
      <c r="AG70" s="603">
        <v>0</v>
      </c>
      <c r="AH70" s="603">
        <v>0</v>
      </c>
      <c r="AI70" s="604">
        <v>0</v>
      </c>
      <c r="AJ70" s="359">
        <f t="shared" ref="AJ70:AK70" si="64">IF(AI70-$X$19&gt;0,AI70-$X$19,0)</f>
        <v>0</v>
      </c>
      <c r="AK70" s="360">
        <f t="shared" si="64"/>
        <v>0</v>
      </c>
      <c r="AL70" s="455">
        <v>22700</v>
      </c>
    </row>
    <row r="71" spans="1:38" ht="17.25" customHeight="1">
      <c r="A71" s="133"/>
      <c r="B71" s="133"/>
      <c r="C71" s="288" t="s">
        <v>108</v>
      </c>
      <c r="D71" s="291"/>
      <c r="E71" s="456"/>
      <c r="F71" s="456"/>
      <c r="G71" s="456"/>
      <c r="H71" s="456"/>
      <c r="I71" s="456"/>
      <c r="J71" s="456"/>
      <c r="K71" s="456"/>
      <c r="L71" s="133"/>
      <c r="M71" s="133"/>
      <c r="N71" s="133"/>
      <c r="O71" s="133"/>
      <c r="Z71" s="454">
        <v>207000</v>
      </c>
      <c r="AA71" s="465">
        <v>209000</v>
      </c>
      <c r="AB71" s="608">
        <v>5050</v>
      </c>
      <c r="AC71" s="610">
        <v>3430</v>
      </c>
      <c r="AD71" s="610">
        <v>1820</v>
      </c>
      <c r="AE71" s="603">
        <v>200</v>
      </c>
      <c r="AF71" s="603">
        <v>0</v>
      </c>
      <c r="AG71" s="603">
        <v>0</v>
      </c>
      <c r="AH71" s="603">
        <v>0</v>
      </c>
      <c r="AI71" s="604">
        <v>0</v>
      </c>
      <c r="AJ71" s="359">
        <f t="shared" ref="AJ71:AK71" si="65">IF(AI71-$X$19&gt;0,AI71-$X$19,0)</f>
        <v>0</v>
      </c>
      <c r="AK71" s="360">
        <f t="shared" si="65"/>
        <v>0</v>
      </c>
      <c r="AL71" s="455">
        <v>23300</v>
      </c>
    </row>
    <row r="72" spans="1:38" ht="16.5" customHeight="1">
      <c r="A72" s="133"/>
      <c r="B72" s="133"/>
      <c r="C72" s="288" t="s">
        <v>109</v>
      </c>
      <c r="D72" s="441"/>
      <c r="E72" s="133"/>
      <c r="F72" s="133"/>
      <c r="G72" s="133"/>
      <c r="H72" s="133"/>
      <c r="I72" s="133"/>
      <c r="J72" s="133"/>
      <c r="K72" s="133"/>
      <c r="L72" s="133"/>
      <c r="M72" s="133"/>
      <c r="N72" s="133"/>
      <c r="O72" s="133"/>
      <c r="Z72" s="454">
        <v>209000</v>
      </c>
      <c r="AA72" s="465">
        <v>211000</v>
      </c>
      <c r="AB72" s="608">
        <v>5130</v>
      </c>
      <c r="AC72" s="610">
        <v>3500</v>
      </c>
      <c r="AD72" s="610">
        <v>1890</v>
      </c>
      <c r="AE72" s="603">
        <v>280</v>
      </c>
      <c r="AF72" s="603">
        <v>0</v>
      </c>
      <c r="AG72" s="603">
        <v>0</v>
      </c>
      <c r="AH72" s="603">
        <v>0</v>
      </c>
      <c r="AI72" s="604">
        <v>0</v>
      </c>
      <c r="AJ72" s="359">
        <f t="shared" ref="AJ72:AK72" si="66">IF(AI72-$X$19&gt;0,AI72-$X$19,0)</f>
        <v>0</v>
      </c>
      <c r="AK72" s="360">
        <f t="shared" si="66"/>
        <v>0</v>
      </c>
      <c r="AL72" s="455">
        <v>23900</v>
      </c>
    </row>
    <row r="73" spans="1:38" ht="12" customHeight="1">
      <c r="A73" s="133"/>
      <c r="B73" s="133"/>
      <c r="C73" s="133"/>
      <c r="D73" s="133"/>
      <c r="E73" s="133"/>
      <c r="F73" s="133"/>
      <c r="G73" s="133"/>
      <c r="H73" s="133"/>
      <c r="I73" s="133"/>
      <c r="J73" s="133"/>
      <c r="K73" s="133"/>
      <c r="L73" s="133"/>
      <c r="M73" s="133"/>
      <c r="N73" s="133"/>
      <c r="O73" s="133"/>
      <c r="Z73" s="459">
        <v>211000</v>
      </c>
      <c r="AA73" s="466">
        <v>213000</v>
      </c>
      <c r="AB73" s="609">
        <v>5200</v>
      </c>
      <c r="AC73" s="611">
        <v>3570</v>
      </c>
      <c r="AD73" s="611">
        <v>1960</v>
      </c>
      <c r="AE73" s="606">
        <v>350</v>
      </c>
      <c r="AF73" s="606">
        <v>0</v>
      </c>
      <c r="AG73" s="606">
        <v>0</v>
      </c>
      <c r="AH73" s="606">
        <v>0</v>
      </c>
      <c r="AI73" s="607">
        <v>0</v>
      </c>
      <c r="AJ73" s="359">
        <f t="shared" ref="AJ73:AK73" si="67">IF(AI73-$X$19&gt;0,AI73-$X$19,0)</f>
        <v>0</v>
      </c>
      <c r="AK73" s="360">
        <f t="shared" si="67"/>
        <v>0</v>
      </c>
      <c r="AL73" s="461">
        <v>24400</v>
      </c>
    </row>
    <row r="74" spans="1:38" ht="15.75" customHeight="1">
      <c r="A74" s="409"/>
      <c r="B74" s="409" t="s">
        <v>110</v>
      </c>
      <c r="C74" s="409"/>
      <c r="D74" s="409" t="s">
        <v>111</v>
      </c>
      <c r="E74" s="409"/>
      <c r="F74" s="409"/>
      <c r="G74" s="409"/>
      <c r="H74" s="409"/>
      <c r="I74" s="409"/>
      <c r="J74" s="409"/>
      <c r="K74" s="409"/>
      <c r="L74" s="409"/>
      <c r="M74" s="409"/>
      <c r="N74" s="409"/>
      <c r="O74" s="133"/>
      <c r="Z74" s="454">
        <v>213000</v>
      </c>
      <c r="AA74" s="465">
        <v>215000</v>
      </c>
      <c r="AB74" s="608">
        <v>5270</v>
      </c>
      <c r="AC74" s="610">
        <v>3640</v>
      </c>
      <c r="AD74" s="610">
        <v>2030</v>
      </c>
      <c r="AE74" s="603">
        <v>420</v>
      </c>
      <c r="AF74" s="603">
        <v>0</v>
      </c>
      <c r="AG74" s="603">
        <v>0</v>
      </c>
      <c r="AH74" s="603">
        <v>0</v>
      </c>
      <c r="AI74" s="604">
        <v>0</v>
      </c>
      <c r="AJ74" s="359">
        <f t="shared" ref="AJ74:AK74" si="68">IF(AI74-$X$19&gt;0,AI74-$X$19,0)</f>
        <v>0</v>
      </c>
      <c r="AK74" s="360">
        <f t="shared" si="68"/>
        <v>0</v>
      </c>
      <c r="AL74" s="455">
        <v>25000</v>
      </c>
    </row>
    <row r="75" spans="1:38" ht="11.25" customHeight="1">
      <c r="O75" s="133"/>
      <c r="Z75" s="454">
        <v>215000</v>
      </c>
      <c r="AA75" s="465">
        <v>217000</v>
      </c>
      <c r="AB75" s="608">
        <v>5340</v>
      </c>
      <c r="AC75" s="610">
        <v>3720</v>
      </c>
      <c r="AD75" s="610">
        <v>2100</v>
      </c>
      <c r="AE75" s="603">
        <v>490</v>
      </c>
      <c r="AF75" s="603">
        <v>0</v>
      </c>
      <c r="AG75" s="603">
        <v>0</v>
      </c>
      <c r="AH75" s="603">
        <v>0</v>
      </c>
      <c r="AI75" s="604">
        <v>0</v>
      </c>
      <c r="AJ75" s="359">
        <f t="shared" ref="AJ75:AK75" si="69">IF(AI75-$X$19&gt;0,AI75-$X$19,0)</f>
        <v>0</v>
      </c>
      <c r="AK75" s="360">
        <f t="shared" si="69"/>
        <v>0</v>
      </c>
      <c r="AL75" s="455">
        <v>25500</v>
      </c>
    </row>
    <row r="76" spans="1:38" ht="15.75" customHeight="1">
      <c r="B76" s="288">
        <v>1</v>
      </c>
      <c r="C76" s="288" t="s">
        <v>112</v>
      </c>
      <c r="D76" s="288"/>
      <c r="E76" s="288"/>
      <c r="F76" s="288"/>
      <c r="G76" s="288"/>
      <c r="H76" s="288"/>
      <c r="I76" s="288"/>
      <c r="J76" s="288"/>
      <c r="K76" s="288"/>
      <c r="L76" s="288"/>
      <c r="M76" s="288"/>
      <c r="N76" s="288"/>
      <c r="O76" s="133"/>
      <c r="Z76" s="454">
        <v>217000</v>
      </c>
      <c r="AA76" s="465">
        <v>219000</v>
      </c>
      <c r="AB76" s="608">
        <v>5410</v>
      </c>
      <c r="AC76" s="610">
        <v>3790</v>
      </c>
      <c r="AD76" s="610">
        <v>2170</v>
      </c>
      <c r="AE76" s="603">
        <v>560</v>
      </c>
      <c r="AF76" s="603">
        <v>0</v>
      </c>
      <c r="AG76" s="603">
        <v>0</v>
      </c>
      <c r="AH76" s="603">
        <v>0</v>
      </c>
      <c r="AI76" s="604">
        <v>0</v>
      </c>
      <c r="AJ76" s="359">
        <f t="shared" ref="AJ76:AK76" si="70">IF(AI76-$X$19&gt;0,AI76-$X$19,0)</f>
        <v>0</v>
      </c>
      <c r="AK76" s="360">
        <f t="shared" si="70"/>
        <v>0</v>
      </c>
      <c r="AL76" s="455">
        <v>26100</v>
      </c>
    </row>
    <row r="77" spans="1:38" ht="15.75" customHeight="1">
      <c r="B77" s="288">
        <v>1</v>
      </c>
      <c r="C77" s="288" t="s">
        <v>113</v>
      </c>
      <c r="D77" s="288"/>
      <c r="E77" s="288"/>
      <c r="F77" s="288"/>
      <c r="G77" s="288"/>
      <c r="H77" s="288"/>
      <c r="I77" s="288"/>
      <c r="J77" s="288"/>
      <c r="K77" s="288"/>
      <c r="L77" s="288"/>
      <c r="M77" s="288"/>
      <c r="N77" s="288"/>
      <c r="O77" s="133"/>
      <c r="Z77" s="454">
        <v>219000</v>
      </c>
      <c r="AA77" s="465">
        <v>221000</v>
      </c>
      <c r="AB77" s="608">
        <v>5480</v>
      </c>
      <c r="AC77" s="610">
        <v>3860</v>
      </c>
      <c r="AD77" s="610">
        <v>2250</v>
      </c>
      <c r="AE77" s="610">
        <v>630</v>
      </c>
      <c r="AF77" s="603">
        <v>0</v>
      </c>
      <c r="AG77" s="603">
        <v>0</v>
      </c>
      <c r="AH77" s="603">
        <v>0</v>
      </c>
      <c r="AI77" s="604">
        <v>0</v>
      </c>
      <c r="AJ77" s="359">
        <f t="shared" ref="AJ77:AK77" si="71">IF(AI77-$X$19&gt;0,AI77-$X$19,0)</f>
        <v>0</v>
      </c>
      <c r="AK77" s="360">
        <f t="shared" si="71"/>
        <v>0</v>
      </c>
      <c r="AL77" s="455">
        <v>26800</v>
      </c>
    </row>
    <row r="78" spans="1:38" ht="15.75" customHeight="1">
      <c r="B78" s="288"/>
      <c r="C78" s="288"/>
      <c r="D78" s="288" t="s">
        <v>114</v>
      </c>
      <c r="E78" s="288"/>
      <c r="F78" s="288"/>
      <c r="G78" s="288"/>
      <c r="H78" s="288"/>
      <c r="I78" s="288"/>
      <c r="J78" s="288"/>
      <c r="K78" s="288"/>
      <c r="L78" s="288"/>
      <c r="M78" s="288"/>
      <c r="N78" s="288"/>
      <c r="O78" s="133"/>
      <c r="Z78" s="459">
        <v>221000</v>
      </c>
      <c r="AA78" s="466">
        <v>224000</v>
      </c>
      <c r="AB78" s="609">
        <v>5560</v>
      </c>
      <c r="AC78" s="611">
        <v>3950</v>
      </c>
      <c r="AD78" s="611">
        <v>2340</v>
      </c>
      <c r="AE78" s="611">
        <v>710</v>
      </c>
      <c r="AF78" s="606">
        <v>0</v>
      </c>
      <c r="AG78" s="606">
        <v>0</v>
      </c>
      <c r="AH78" s="606">
        <v>0</v>
      </c>
      <c r="AI78" s="607">
        <v>0</v>
      </c>
      <c r="AJ78" s="359">
        <f t="shared" ref="AJ78:AK78" si="72">IF(AI78-$X$19&gt;0,AI78-$X$19,0)</f>
        <v>0</v>
      </c>
      <c r="AK78" s="360">
        <f t="shared" si="72"/>
        <v>0</v>
      </c>
      <c r="AL78" s="461">
        <v>27400</v>
      </c>
    </row>
    <row r="79" spans="1:38" ht="15.75" customHeight="1">
      <c r="B79" s="288"/>
      <c r="C79" s="288"/>
      <c r="D79" s="288" t="s">
        <v>115</v>
      </c>
      <c r="E79" s="288"/>
      <c r="F79" s="288"/>
      <c r="G79" s="288"/>
      <c r="H79" s="288"/>
      <c r="I79" s="288"/>
      <c r="J79" s="288"/>
      <c r="K79" s="288"/>
      <c r="L79" s="294"/>
      <c r="M79" s="294"/>
      <c r="N79" s="294"/>
      <c r="O79" s="133"/>
      <c r="Z79" s="454">
        <v>224000</v>
      </c>
      <c r="AA79" s="465">
        <v>227000</v>
      </c>
      <c r="AB79" s="608">
        <v>5680</v>
      </c>
      <c r="AC79" s="610">
        <v>4060</v>
      </c>
      <c r="AD79" s="610">
        <v>2440</v>
      </c>
      <c r="AE79" s="610">
        <v>830</v>
      </c>
      <c r="AF79" s="603">
        <v>0</v>
      </c>
      <c r="AG79" s="603">
        <v>0</v>
      </c>
      <c r="AH79" s="603">
        <v>0</v>
      </c>
      <c r="AI79" s="604">
        <v>0</v>
      </c>
      <c r="AJ79" s="359">
        <f t="shared" ref="AJ79:AK79" si="73">IF(AI79-$X$19&gt;0,AI79-$X$19,0)</f>
        <v>0</v>
      </c>
      <c r="AK79" s="360">
        <f t="shared" si="73"/>
        <v>0</v>
      </c>
      <c r="AL79" s="455">
        <v>28400</v>
      </c>
    </row>
    <row r="80" spans="1:38" ht="15.75" customHeight="1">
      <c r="B80" s="288">
        <v>1</v>
      </c>
      <c r="C80" s="288" t="s">
        <v>116</v>
      </c>
      <c r="D80" s="288"/>
      <c r="E80" s="288"/>
      <c r="F80" s="288"/>
      <c r="G80" s="288"/>
      <c r="H80" s="288"/>
      <c r="I80" s="288"/>
      <c r="J80" s="288"/>
      <c r="K80" s="288"/>
      <c r="L80" s="295"/>
      <c r="M80" s="295"/>
      <c r="N80" s="295"/>
      <c r="O80" s="133"/>
      <c r="Z80" s="454">
        <v>227000</v>
      </c>
      <c r="AA80" s="465">
        <v>230000</v>
      </c>
      <c r="AB80" s="608">
        <v>5780</v>
      </c>
      <c r="AC80" s="610">
        <v>4170</v>
      </c>
      <c r="AD80" s="610">
        <v>2550</v>
      </c>
      <c r="AE80" s="610">
        <v>930</v>
      </c>
      <c r="AF80" s="603">
        <v>0</v>
      </c>
      <c r="AG80" s="603">
        <v>0</v>
      </c>
      <c r="AH80" s="603">
        <v>0</v>
      </c>
      <c r="AI80" s="604">
        <v>0</v>
      </c>
      <c r="AJ80" s="359">
        <f t="shared" ref="AJ80:AK80" si="74">IF(AI80-$X$19&gt;0,AI80-$X$19,0)</f>
        <v>0</v>
      </c>
      <c r="AK80" s="360">
        <f t="shared" si="74"/>
        <v>0</v>
      </c>
      <c r="AL80" s="455">
        <v>29300</v>
      </c>
    </row>
    <row r="81" spans="1:38" ht="15.75" customHeight="1">
      <c r="B81" s="288">
        <v>1</v>
      </c>
      <c r="C81" s="288" t="s">
        <v>117</v>
      </c>
      <c r="D81" s="288"/>
      <c r="E81" s="288"/>
      <c r="F81" s="288"/>
      <c r="G81" s="288"/>
      <c r="H81" s="288"/>
      <c r="I81" s="288"/>
      <c r="J81" s="288"/>
      <c r="K81" s="288"/>
      <c r="L81" s="288"/>
      <c r="M81" s="288"/>
      <c r="N81" s="288"/>
      <c r="O81" s="133"/>
      <c r="Z81" s="454">
        <v>230000</v>
      </c>
      <c r="AA81" s="465">
        <v>233000</v>
      </c>
      <c r="AB81" s="608">
        <v>5890</v>
      </c>
      <c r="AC81" s="610">
        <v>4280</v>
      </c>
      <c r="AD81" s="610">
        <v>2650</v>
      </c>
      <c r="AE81" s="610">
        <v>1040</v>
      </c>
      <c r="AF81" s="603">
        <v>0</v>
      </c>
      <c r="AG81" s="603">
        <v>0</v>
      </c>
      <c r="AH81" s="603">
        <v>0</v>
      </c>
      <c r="AI81" s="604">
        <v>0</v>
      </c>
      <c r="AJ81" s="359">
        <f t="shared" ref="AJ81:AK81" si="75">IF(AI81-$X$19&gt;0,AI81-$X$19,0)</f>
        <v>0</v>
      </c>
      <c r="AK81" s="360">
        <f t="shared" si="75"/>
        <v>0</v>
      </c>
      <c r="AL81" s="455">
        <v>30300</v>
      </c>
    </row>
    <row r="82" spans="1:38" ht="15.75" customHeight="1">
      <c r="B82" s="288"/>
      <c r="C82" s="286" t="s">
        <v>118</v>
      </c>
      <c r="D82" s="288"/>
      <c r="E82" s="288"/>
      <c r="F82" s="288"/>
      <c r="G82" s="288"/>
      <c r="H82" s="288"/>
      <c r="I82" s="288"/>
      <c r="J82" s="288"/>
      <c r="K82" s="288"/>
      <c r="L82" s="288"/>
      <c r="M82" s="288"/>
      <c r="N82" s="288"/>
      <c r="O82" s="133"/>
      <c r="Z82" s="454">
        <v>233000</v>
      </c>
      <c r="AA82" s="465">
        <v>236000</v>
      </c>
      <c r="AB82" s="608">
        <v>5990</v>
      </c>
      <c r="AC82" s="610">
        <v>4380</v>
      </c>
      <c r="AD82" s="610">
        <v>2770</v>
      </c>
      <c r="AE82" s="610">
        <v>1140</v>
      </c>
      <c r="AF82" s="603">
        <v>0</v>
      </c>
      <c r="AG82" s="603">
        <v>0</v>
      </c>
      <c r="AH82" s="603">
        <v>0</v>
      </c>
      <c r="AI82" s="604">
        <v>0</v>
      </c>
      <c r="AJ82" s="359">
        <f t="shared" ref="AJ82:AK82" si="76">IF(AI82-$X$19&gt;0,AI82-$X$19,0)</f>
        <v>0</v>
      </c>
      <c r="AK82" s="360">
        <f t="shared" si="76"/>
        <v>0</v>
      </c>
      <c r="AL82" s="455">
        <v>31300</v>
      </c>
    </row>
    <row r="83" spans="1:38" ht="15.75" customHeight="1">
      <c r="B83" s="288"/>
      <c r="C83" s="288" t="s">
        <v>119</v>
      </c>
      <c r="D83" s="288"/>
      <c r="E83" s="288"/>
      <c r="F83" s="288"/>
      <c r="G83" s="288"/>
      <c r="H83" s="288"/>
      <c r="I83" s="288"/>
      <c r="J83" s="288"/>
      <c r="K83" s="288"/>
      <c r="L83" s="288"/>
      <c r="M83" s="288"/>
      <c r="N83" s="288"/>
      <c r="O83" s="133"/>
      <c r="Z83" s="459">
        <v>236000</v>
      </c>
      <c r="AA83" s="466">
        <v>239000</v>
      </c>
      <c r="AB83" s="609">
        <v>6110</v>
      </c>
      <c r="AC83" s="611">
        <v>4490</v>
      </c>
      <c r="AD83" s="611">
        <v>2870</v>
      </c>
      <c r="AE83" s="611">
        <v>1260</v>
      </c>
      <c r="AF83" s="606">
        <v>0</v>
      </c>
      <c r="AG83" s="606">
        <v>0</v>
      </c>
      <c r="AH83" s="606">
        <v>0</v>
      </c>
      <c r="AI83" s="607">
        <v>0</v>
      </c>
      <c r="AJ83" s="359">
        <f t="shared" ref="AJ83:AK83" si="77">IF(AI83-$X$19&gt;0,AI83-$X$19,0)</f>
        <v>0</v>
      </c>
      <c r="AK83" s="360">
        <f t="shared" si="77"/>
        <v>0</v>
      </c>
      <c r="AL83" s="461">
        <v>32400</v>
      </c>
    </row>
    <row r="84" spans="1:38" ht="18" customHeight="1">
      <c r="B84" s="288">
        <v>1</v>
      </c>
      <c r="C84" s="286" t="s">
        <v>120</v>
      </c>
      <c r="D84" s="288"/>
      <c r="E84" s="288"/>
      <c r="F84" s="288"/>
      <c r="G84" s="288"/>
      <c r="H84" s="288"/>
      <c r="I84" s="288"/>
      <c r="J84" s="288"/>
      <c r="M84" s="288"/>
      <c r="N84" s="288"/>
      <c r="O84" s="133"/>
      <c r="Z84" s="454">
        <v>239000</v>
      </c>
      <c r="AA84" s="465">
        <v>242000</v>
      </c>
      <c r="AB84" s="608">
        <v>6210</v>
      </c>
      <c r="AC84" s="610">
        <v>4590</v>
      </c>
      <c r="AD84" s="610">
        <v>2980</v>
      </c>
      <c r="AE84" s="610">
        <v>1360</v>
      </c>
      <c r="AF84" s="603">
        <v>0</v>
      </c>
      <c r="AG84" s="603">
        <v>0</v>
      </c>
      <c r="AH84" s="603">
        <v>0</v>
      </c>
      <c r="AI84" s="604">
        <v>0</v>
      </c>
      <c r="AJ84" s="359">
        <f t="shared" ref="AJ84:AK84" si="78">IF(AI84-$X$19&gt;0,AI84-$X$19,0)</f>
        <v>0</v>
      </c>
      <c r="AK84" s="360">
        <f t="shared" si="78"/>
        <v>0</v>
      </c>
      <c r="AL84" s="455">
        <v>33400</v>
      </c>
    </row>
    <row r="85" spans="1:38" s="10" customFormat="1" ht="12.75" customHeight="1">
      <c r="A85" s="18"/>
      <c r="B85" s="285"/>
      <c r="C85" s="285"/>
      <c r="D85" s="285"/>
      <c r="E85" s="285"/>
      <c r="F85" s="285"/>
      <c r="G85" s="285"/>
      <c r="H85" s="285"/>
      <c r="I85" s="285"/>
      <c r="J85" s="285"/>
      <c r="K85" s="285"/>
      <c r="L85" s="18"/>
      <c r="M85" s="18"/>
      <c r="N85" s="18"/>
      <c r="O85" s="133"/>
      <c r="P85" s="18"/>
      <c r="Q85" s="18"/>
      <c r="R85" s="18"/>
      <c r="S85" s="18"/>
      <c r="T85" s="18"/>
      <c r="U85" s="18"/>
      <c r="V85" s="18"/>
      <c r="W85" s="18"/>
      <c r="X85" s="18"/>
      <c r="Y85" s="18"/>
      <c r="Z85" s="454">
        <v>242000</v>
      </c>
      <c r="AA85" s="465">
        <v>245000</v>
      </c>
      <c r="AB85" s="608">
        <v>6320</v>
      </c>
      <c r="AC85" s="610">
        <v>4710</v>
      </c>
      <c r="AD85" s="610">
        <v>3080</v>
      </c>
      <c r="AE85" s="610">
        <v>1470</v>
      </c>
      <c r="AF85" s="603">
        <v>0</v>
      </c>
      <c r="AG85" s="603">
        <v>0</v>
      </c>
      <c r="AH85" s="603">
        <v>0</v>
      </c>
      <c r="AI85" s="604">
        <v>0</v>
      </c>
      <c r="AJ85" s="359">
        <f t="shared" ref="AJ85:AK85" si="79">IF(AI85-$X$19&gt;0,AI85-$X$19,0)</f>
        <v>0</v>
      </c>
      <c r="AK85" s="360">
        <f t="shared" si="79"/>
        <v>0</v>
      </c>
      <c r="AL85" s="455">
        <v>34400</v>
      </c>
    </row>
    <row r="86" spans="1:38" s="10" customFormat="1" ht="17.25" customHeight="1">
      <c r="A86" s="318"/>
      <c r="B86" s="315"/>
      <c r="C86" s="410"/>
      <c r="D86" s="316"/>
      <c r="E86" s="317" t="s">
        <v>121</v>
      </c>
      <c r="F86" s="316"/>
      <c r="G86" s="315"/>
      <c r="H86" s="315"/>
      <c r="I86" s="315"/>
      <c r="J86" s="315"/>
      <c r="K86" s="315"/>
      <c r="L86" s="318"/>
      <c r="M86" s="318"/>
      <c r="N86" s="318"/>
      <c r="O86" s="133"/>
      <c r="P86" s="18"/>
      <c r="Q86" s="18"/>
      <c r="R86" s="18"/>
      <c r="S86" s="18"/>
      <c r="T86" s="18"/>
      <c r="U86" s="18"/>
      <c r="V86" s="18"/>
      <c r="W86" s="18"/>
      <c r="X86" s="18"/>
      <c r="Y86" s="18"/>
      <c r="Z86" s="454">
        <v>245000</v>
      </c>
      <c r="AA86" s="465">
        <v>248000</v>
      </c>
      <c r="AB86" s="608">
        <v>6420</v>
      </c>
      <c r="AC86" s="610">
        <v>4810</v>
      </c>
      <c r="AD86" s="610">
        <v>3200</v>
      </c>
      <c r="AE86" s="610">
        <v>1570</v>
      </c>
      <c r="AF86" s="603">
        <v>0</v>
      </c>
      <c r="AG86" s="603">
        <v>0</v>
      </c>
      <c r="AH86" s="603">
        <v>0</v>
      </c>
      <c r="AI86" s="604">
        <v>0</v>
      </c>
      <c r="AJ86" s="359">
        <f t="shared" ref="AJ86:AK86" si="80">IF(AI86-$X$19&gt;0,AI86-$X$19,0)</f>
        <v>0</v>
      </c>
      <c r="AK86" s="360">
        <f t="shared" si="80"/>
        <v>0</v>
      </c>
      <c r="AL86" s="455">
        <v>35400</v>
      </c>
    </row>
    <row r="87" spans="1:38" s="10" customFormat="1" ht="14.25" customHeight="1">
      <c r="A87" s="18"/>
      <c r="B87" s="285"/>
      <c r="C87" s="285"/>
      <c r="D87" s="285"/>
      <c r="E87" s="285" t="s">
        <v>122</v>
      </c>
      <c r="F87" s="285"/>
      <c r="G87" s="285"/>
      <c r="H87" s="285"/>
      <c r="I87" s="285"/>
      <c r="J87" s="285"/>
      <c r="K87" s="285"/>
      <c r="L87" s="18"/>
      <c r="M87" s="18"/>
      <c r="N87" s="18"/>
      <c r="O87" s="133"/>
      <c r="P87" s="18"/>
      <c r="Q87" s="18"/>
      <c r="R87" s="18"/>
      <c r="S87" s="18"/>
      <c r="T87" s="18"/>
      <c r="U87" s="18"/>
      <c r="V87" s="18"/>
      <c r="W87" s="18"/>
      <c r="X87" s="18"/>
      <c r="Y87" s="18"/>
      <c r="Z87" s="454">
        <v>248000</v>
      </c>
      <c r="AA87" s="465">
        <v>251000</v>
      </c>
      <c r="AB87" s="608">
        <v>6530</v>
      </c>
      <c r="AC87" s="610">
        <v>4920</v>
      </c>
      <c r="AD87" s="610">
        <v>3300</v>
      </c>
      <c r="AE87" s="610">
        <v>1680</v>
      </c>
      <c r="AF87" s="603"/>
      <c r="AG87" s="603">
        <v>0</v>
      </c>
      <c r="AH87" s="603">
        <v>0</v>
      </c>
      <c r="AI87" s="604">
        <v>0</v>
      </c>
      <c r="AJ87" s="359">
        <f t="shared" ref="AJ87:AK87" si="81">IF(AI87-$X$19&gt;0,AI87-$X$19,0)</f>
        <v>0</v>
      </c>
      <c r="AK87" s="360">
        <f t="shared" si="81"/>
        <v>0</v>
      </c>
      <c r="AL87" s="455">
        <v>36400</v>
      </c>
    </row>
    <row r="88" spans="1:38" s="10" customFormat="1" ht="14.25" customHeight="1">
      <c r="A88" s="18"/>
      <c r="B88" s="285"/>
      <c r="C88" s="285"/>
      <c r="D88" s="285" t="s">
        <v>123</v>
      </c>
      <c r="E88" s="285" t="s">
        <v>124</v>
      </c>
      <c r="F88" s="285"/>
      <c r="G88" s="285"/>
      <c r="H88" s="285"/>
      <c r="I88" s="285"/>
      <c r="J88" s="285"/>
      <c r="K88" s="285"/>
      <c r="L88" s="285"/>
      <c r="M88" s="285"/>
      <c r="N88" s="18"/>
      <c r="O88" s="133"/>
      <c r="P88" s="18"/>
      <c r="Q88" s="18"/>
      <c r="R88" s="18"/>
      <c r="S88" s="18"/>
      <c r="T88" s="18"/>
      <c r="U88" s="18"/>
      <c r="V88" s="18"/>
      <c r="W88" s="18"/>
      <c r="X88" s="18"/>
      <c r="Y88" s="18"/>
      <c r="Z88" s="459">
        <v>251000</v>
      </c>
      <c r="AA88" s="466">
        <v>254000</v>
      </c>
      <c r="AB88" s="609">
        <v>6640</v>
      </c>
      <c r="AC88" s="611">
        <v>5020</v>
      </c>
      <c r="AD88" s="611">
        <v>3410</v>
      </c>
      <c r="AE88" s="611">
        <v>1790</v>
      </c>
      <c r="AF88" s="606">
        <v>170</v>
      </c>
      <c r="AG88" s="606">
        <v>0</v>
      </c>
      <c r="AH88" s="606">
        <v>0</v>
      </c>
      <c r="AI88" s="607">
        <v>0</v>
      </c>
      <c r="AJ88" s="359">
        <f t="shared" ref="AJ88:AK88" si="82">IF(AI88-$X$19&gt;0,AI88-$X$19,0)</f>
        <v>0</v>
      </c>
      <c r="AK88" s="360">
        <f t="shared" si="82"/>
        <v>0</v>
      </c>
      <c r="AL88" s="461">
        <v>37500</v>
      </c>
    </row>
    <row r="89" spans="1:38" s="10" customFormat="1" ht="14.25" customHeight="1">
      <c r="A89" s="18"/>
      <c r="B89" s="285"/>
      <c r="C89" s="285"/>
      <c r="D89" s="285"/>
      <c r="E89" s="285" t="s">
        <v>125</v>
      </c>
      <c r="F89" s="285"/>
      <c r="G89" s="285"/>
      <c r="H89" s="285"/>
      <c r="I89" s="285"/>
      <c r="J89" s="285"/>
      <c r="K89" s="285"/>
      <c r="L89" s="285"/>
      <c r="M89" s="285"/>
      <c r="N89" s="18"/>
      <c r="O89" s="133"/>
      <c r="P89" s="18"/>
      <c r="Q89" s="18"/>
      <c r="R89" s="18"/>
      <c r="S89" s="18"/>
      <c r="T89" s="18"/>
      <c r="U89" s="18"/>
      <c r="V89" s="18"/>
      <c r="W89" s="18"/>
      <c r="X89" s="18"/>
      <c r="Y89" s="18"/>
      <c r="Z89" s="454">
        <v>254000</v>
      </c>
      <c r="AA89" s="465">
        <v>257000</v>
      </c>
      <c r="AB89" s="608">
        <v>6750</v>
      </c>
      <c r="AC89" s="610">
        <v>5140</v>
      </c>
      <c r="AD89" s="610">
        <v>3510</v>
      </c>
      <c r="AE89" s="610">
        <v>1900</v>
      </c>
      <c r="AF89" s="603">
        <v>290</v>
      </c>
      <c r="AG89" s="603">
        <v>0</v>
      </c>
      <c r="AH89" s="603">
        <v>0</v>
      </c>
      <c r="AI89" s="604">
        <v>0</v>
      </c>
      <c r="AJ89" s="359">
        <f t="shared" ref="AJ89:AK89" si="83">IF(AI89-$X$19&gt;0,AI89-$X$19,0)</f>
        <v>0</v>
      </c>
      <c r="AK89" s="360">
        <f t="shared" si="83"/>
        <v>0</v>
      </c>
      <c r="AL89" s="455">
        <v>38500</v>
      </c>
    </row>
    <row r="90" spans="1:38" s="10" customFormat="1" ht="14.25" customHeight="1">
      <c r="A90" s="18"/>
      <c r="B90" s="285"/>
      <c r="C90" s="285"/>
      <c r="D90" s="285"/>
      <c r="E90" s="285" t="s">
        <v>126</v>
      </c>
      <c r="F90" s="285"/>
      <c r="G90" s="285"/>
      <c r="H90" s="285"/>
      <c r="I90" s="285"/>
      <c r="J90" s="285"/>
      <c r="K90" s="285"/>
      <c r="L90" s="285"/>
      <c r="M90" s="285"/>
      <c r="N90" s="18"/>
      <c r="O90" s="133"/>
      <c r="P90" s="18"/>
      <c r="Q90" s="18"/>
      <c r="R90" s="18"/>
      <c r="S90" s="18"/>
      <c r="T90" s="18"/>
      <c r="U90" s="18"/>
      <c r="V90" s="18"/>
      <c r="W90" s="18"/>
      <c r="X90" s="18"/>
      <c r="Y90" s="18"/>
      <c r="Z90" s="454">
        <v>257000</v>
      </c>
      <c r="AA90" s="465">
        <v>260000</v>
      </c>
      <c r="AB90" s="608">
        <v>6850</v>
      </c>
      <c r="AC90" s="610">
        <v>5240</v>
      </c>
      <c r="AD90" s="610">
        <v>3620</v>
      </c>
      <c r="AE90" s="610">
        <v>2000</v>
      </c>
      <c r="AF90" s="603">
        <v>390</v>
      </c>
      <c r="AG90" s="603">
        <v>0</v>
      </c>
      <c r="AH90" s="603">
        <v>0</v>
      </c>
      <c r="AI90" s="604">
        <v>0</v>
      </c>
      <c r="AJ90" s="359">
        <f t="shared" ref="AJ90:AK90" si="84">IF(AI90-$X$19&gt;0,AI90-$X$19,0)</f>
        <v>0</v>
      </c>
      <c r="AK90" s="360">
        <f t="shared" si="84"/>
        <v>0</v>
      </c>
      <c r="AL90" s="455">
        <v>39400</v>
      </c>
    </row>
    <row r="91" spans="1:38" ht="14.25" customHeight="1">
      <c r="D91" s="285" t="s">
        <v>127</v>
      </c>
      <c r="E91" s="285" t="s">
        <v>128</v>
      </c>
      <c r="L91" s="285"/>
      <c r="M91" s="285"/>
      <c r="O91" s="133"/>
      <c r="Z91" s="454">
        <v>260000</v>
      </c>
      <c r="AA91" s="465">
        <v>263000</v>
      </c>
      <c r="AB91" s="608">
        <v>6960</v>
      </c>
      <c r="AC91" s="610">
        <v>5350</v>
      </c>
      <c r="AD91" s="610">
        <v>3730</v>
      </c>
      <c r="AE91" s="610">
        <v>2110</v>
      </c>
      <c r="AF91" s="603">
        <v>500</v>
      </c>
      <c r="AG91" s="603">
        <v>0</v>
      </c>
      <c r="AH91" s="603">
        <v>0</v>
      </c>
      <c r="AI91" s="604">
        <v>0</v>
      </c>
      <c r="AJ91" s="359">
        <f t="shared" ref="AJ91:AK91" si="85">IF(AI91-$X$19&gt;0,AI91-$X$19,0)</f>
        <v>0</v>
      </c>
      <c r="AK91" s="360">
        <f t="shared" si="85"/>
        <v>0</v>
      </c>
      <c r="AL91" s="455">
        <v>40400</v>
      </c>
    </row>
    <row r="92" spans="1:38" ht="14.25" customHeight="1">
      <c r="E92" s="285" t="s">
        <v>129</v>
      </c>
      <c r="L92" s="285"/>
      <c r="M92" s="285"/>
      <c r="O92" s="133"/>
      <c r="Z92" s="454">
        <v>263000</v>
      </c>
      <c r="AA92" s="465">
        <v>266000</v>
      </c>
      <c r="AB92" s="608">
        <v>7070</v>
      </c>
      <c r="AC92" s="610">
        <v>5450</v>
      </c>
      <c r="AD92" s="610">
        <v>3840</v>
      </c>
      <c r="AE92" s="610">
        <v>2220</v>
      </c>
      <c r="AF92" s="610">
        <v>600</v>
      </c>
      <c r="AG92" s="603">
        <v>0</v>
      </c>
      <c r="AH92" s="603">
        <v>0</v>
      </c>
      <c r="AI92" s="604">
        <v>0</v>
      </c>
      <c r="AJ92" s="359">
        <f t="shared" ref="AJ92:AK92" si="86">IF(AI92-$X$19&gt;0,AI92-$X$19,0)</f>
        <v>0</v>
      </c>
      <c r="AK92" s="360">
        <f t="shared" si="86"/>
        <v>0</v>
      </c>
      <c r="AL92" s="455">
        <v>41500</v>
      </c>
    </row>
    <row r="93" spans="1:38" ht="14.25" customHeight="1">
      <c r="F93" s="285" t="s">
        <v>130</v>
      </c>
      <c r="K93" s="293" t="s">
        <v>94</v>
      </c>
      <c r="L93" s="293"/>
      <c r="M93" s="293"/>
      <c r="O93" s="133"/>
      <c r="Z93" s="459">
        <v>266000</v>
      </c>
      <c r="AA93" s="466">
        <v>269000</v>
      </c>
      <c r="AB93" s="609">
        <v>7180</v>
      </c>
      <c r="AC93" s="611">
        <v>5560</v>
      </c>
      <c r="AD93" s="611">
        <v>3940</v>
      </c>
      <c r="AE93" s="611">
        <v>2330</v>
      </c>
      <c r="AF93" s="611">
        <v>710</v>
      </c>
      <c r="AG93" s="606">
        <v>0</v>
      </c>
      <c r="AH93" s="606">
        <v>0</v>
      </c>
      <c r="AI93" s="607">
        <v>0</v>
      </c>
      <c r="AJ93" s="359">
        <f t="shared" ref="AJ93:AK93" si="87">IF(AI93-$X$19&gt;0,AI93-$X$19,0)</f>
        <v>0</v>
      </c>
      <c r="AK93" s="360">
        <f t="shared" si="87"/>
        <v>0</v>
      </c>
      <c r="AL93" s="461">
        <v>42500</v>
      </c>
    </row>
    <row r="94" spans="1:38" ht="15.75" customHeight="1">
      <c r="A94" s="411"/>
      <c r="B94" s="412"/>
      <c r="C94" s="412"/>
      <c r="D94" s="412"/>
      <c r="E94" s="412"/>
      <c r="F94" s="412"/>
      <c r="G94" s="412"/>
      <c r="H94" s="412"/>
      <c r="I94" s="412"/>
      <c r="J94" s="412"/>
      <c r="K94" s="412"/>
      <c r="L94" s="412"/>
      <c r="M94" s="412"/>
      <c r="N94" s="413"/>
      <c r="O94" s="133"/>
      <c r="Z94" s="454">
        <v>269000</v>
      </c>
      <c r="AA94" s="465">
        <v>272000</v>
      </c>
      <c r="AB94" s="608">
        <v>7280</v>
      </c>
      <c r="AC94" s="610">
        <v>5670</v>
      </c>
      <c r="AD94" s="610">
        <v>4050</v>
      </c>
      <c r="AE94" s="610">
        <v>2430</v>
      </c>
      <c r="AF94" s="610">
        <v>820</v>
      </c>
      <c r="AG94" s="603">
        <v>0</v>
      </c>
      <c r="AH94" s="603">
        <v>0</v>
      </c>
      <c r="AI94" s="604">
        <v>0</v>
      </c>
      <c r="AJ94" s="359">
        <f t="shared" ref="AJ94:AK94" si="88">IF(AI94-$X$19&gt;0,AI94-$X$19,0)</f>
        <v>0</v>
      </c>
      <c r="AK94" s="360">
        <f t="shared" si="88"/>
        <v>0</v>
      </c>
      <c r="AL94" s="455">
        <v>43500</v>
      </c>
    </row>
    <row r="95" spans="1:38" ht="17.25" customHeight="1">
      <c r="L95" s="285"/>
      <c r="M95" s="285"/>
      <c r="O95" s="133"/>
      <c r="P95" s="434"/>
      <c r="Z95" s="454">
        <v>272000</v>
      </c>
      <c r="AA95" s="465">
        <v>275000</v>
      </c>
      <c r="AB95" s="608">
        <v>7390</v>
      </c>
      <c r="AC95" s="610">
        <v>5780</v>
      </c>
      <c r="AD95" s="610">
        <v>4160</v>
      </c>
      <c r="AE95" s="610">
        <v>2540</v>
      </c>
      <c r="AF95" s="610">
        <v>930</v>
      </c>
      <c r="AG95" s="603">
        <v>0</v>
      </c>
      <c r="AH95" s="603">
        <v>0</v>
      </c>
      <c r="AI95" s="604">
        <v>0</v>
      </c>
      <c r="AJ95" s="359">
        <f t="shared" ref="AJ95:AK95" si="89">IF(AI95-$X$19&gt;0,AI95-$X$19,0)</f>
        <v>0</v>
      </c>
      <c r="AK95" s="360">
        <f t="shared" si="89"/>
        <v>0</v>
      </c>
      <c r="AL95" s="455">
        <v>44500</v>
      </c>
    </row>
    <row r="96" spans="1:38" ht="17.25" customHeight="1">
      <c r="O96" s="133"/>
      <c r="Q96" s="434"/>
      <c r="R96" s="434"/>
      <c r="S96" s="434"/>
      <c r="T96" s="434"/>
      <c r="U96" s="434"/>
      <c r="V96" s="434"/>
      <c r="W96" s="434"/>
      <c r="X96" s="434"/>
      <c r="Z96" s="454">
        <v>275000</v>
      </c>
      <c r="AA96" s="465">
        <v>278000</v>
      </c>
      <c r="AB96" s="608">
        <v>7490</v>
      </c>
      <c r="AC96" s="610">
        <v>5880</v>
      </c>
      <c r="AD96" s="610">
        <v>4270</v>
      </c>
      <c r="AE96" s="610">
        <v>2640</v>
      </c>
      <c r="AF96" s="610">
        <v>1030</v>
      </c>
      <c r="AG96" s="603">
        <v>0</v>
      </c>
      <c r="AH96" s="603">
        <v>0</v>
      </c>
      <c r="AI96" s="604">
        <v>0</v>
      </c>
      <c r="AJ96" s="359">
        <f t="shared" ref="AJ96:AK96" si="90">IF(AI96-$X$19&gt;0,AI96-$X$19,0)</f>
        <v>0</v>
      </c>
      <c r="AK96" s="360">
        <f t="shared" si="90"/>
        <v>0</v>
      </c>
      <c r="AL96" s="455">
        <v>45500</v>
      </c>
    </row>
    <row r="97" spans="12:38" ht="17.25" customHeight="1">
      <c r="O97" s="133"/>
      <c r="Z97" s="454">
        <v>278000</v>
      </c>
      <c r="AA97" s="465">
        <v>281000</v>
      </c>
      <c r="AB97" s="608">
        <v>7610</v>
      </c>
      <c r="AC97" s="610">
        <v>5990</v>
      </c>
      <c r="AD97" s="610">
        <v>4370</v>
      </c>
      <c r="AE97" s="610">
        <v>2760</v>
      </c>
      <c r="AF97" s="610">
        <v>1140</v>
      </c>
      <c r="AG97" s="603">
        <v>0</v>
      </c>
      <c r="AH97" s="603">
        <v>0</v>
      </c>
      <c r="AI97" s="604">
        <v>0</v>
      </c>
      <c r="AJ97" s="359">
        <f t="shared" ref="AJ97:AK97" si="91">IF(AI97-$X$19&gt;0,AI97-$X$19,0)</f>
        <v>0</v>
      </c>
      <c r="AK97" s="360">
        <f t="shared" si="91"/>
        <v>0</v>
      </c>
      <c r="AL97" s="455">
        <v>46600</v>
      </c>
    </row>
    <row r="98" spans="12:38" ht="17.25" customHeight="1">
      <c r="Z98" s="459">
        <v>281000</v>
      </c>
      <c r="AA98" s="466">
        <v>284000</v>
      </c>
      <c r="AB98" s="609">
        <v>7710</v>
      </c>
      <c r="AC98" s="611">
        <v>6100</v>
      </c>
      <c r="AD98" s="611">
        <v>4480</v>
      </c>
      <c r="AE98" s="611">
        <v>2860</v>
      </c>
      <c r="AF98" s="611">
        <v>1250</v>
      </c>
      <c r="AG98" s="606">
        <v>0</v>
      </c>
      <c r="AH98" s="606">
        <v>0</v>
      </c>
      <c r="AI98" s="607">
        <v>0</v>
      </c>
      <c r="AJ98" s="359">
        <f t="shared" ref="AJ98:AK98" si="92">IF(AI98-$X$19&gt;0,AI98-$X$19,0)</f>
        <v>0</v>
      </c>
      <c r="AK98" s="360">
        <f t="shared" si="92"/>
        <v>0</v>
      </c>
      <c r="AL98" s="461">
        <v>47600</v>
      </c>
    </row>
    <row r="99" spans="12:38" ht="17.25" customHeight="1" thickBot="1">
      <c r="Z99" s="507">
        <v>284000</v>
      </c>
      <c r="AA99" s="508">
        <v>287000</v>
      </c>
      <c r="AB99" s="612">
        <v>7820</v>
      </c>
      <c r="AC99" s="613">
        <v>6210</v>
      </c>
      <c r="AD99" s="613">
        <v>4580</v>
      </c>
      <c r="AE99" s="613">
        <v>2970</v>
      </c>
      <c r="AF99" s="613">
        <v>1360</v>
      </c>
      <c r="AG99" s="614">
        <v>0</v>
      </c>
      <c r="AH99" s="614">
        <v>0</v>
      </c>
      <c r="AI99" s="615">
        <v>0</v>
      </c>
      <c r="AJ99" s="359">
        <f t="shared" ref="AJ99:AK99" si="93">IF(AI99-$X$19&gt;0,AI99-$X$19,0)</f>
        <v>0</v>
      </c>
      <c r="AK99" s="360">
        <f t="shared" si="93"/>
        <v>0</v>
      </c>
      <c r="AL99" s="510">
        <v>48600</v>
      </c>
    </row>
    <row r="100" spans="12:38" ht="17.25" customHeight="1">
      <c r="Z100" s="454">
        <v>287000</v>
      </c>
      <c r="AA100" s="465">
        <v>290000</v>
      </c>
      <c r="AB100" s="608">
        <v>7920</v>
      </c>
      <c r="AC100" s="610">
        <v>6310</v>
      </c>
      <c r="AD100" s="610">
        <v>4700</v>
      </c>
      <c r="AE100" s="610">
        <v>3070</v>
      </c>
      <c r="AF100" s="610">
        <v>1460</v>
      </c>
      <c r="AG100" s="603">
        <v>0</v>
      </c>
      <c r="AH100" s="603">
        <v>0</v>
      </c>
      <c r="AI100" s="604">
        <v>0</v>
      </c>
      <c r="AJ100" s="359">
        <f t="shared" ref="AJ100:AK100" si="94">IF(AI100-$X$19&gt;0,AI100-$X$19,0)</f>
        <v>0</v>
      </c>
      <c r="AK100" s="360">
        <f t="shared" si="94"/>
        <v>0</v>
      </c>
      <c r="AL100" s="455">
        <v>49500</v>
      </c>
    </row>
    <row r="101" spans="12:38" ht="17.25" customHeight="1">
      <c r="L101" s="525"/>
      <c r="M101" s="525"/>
      <c r="N101" s="525"/>
      <c r="Z101" s="454">
        <v>290000</v>
      </c>
      <c r="AA101" s="465">
        <v>293000</v>
      </c>
      <c r="AB101" s="608">
        <v>8040</v>
      </c>
      <c r="AC101" s="610">
        <v>6420</v>
      </c>
      <c r="AD101" s="610">
        <v>4800</v>
      </c>
      <c r="AE101" s="610">
        <v>3190</v>
      </c>
      <c r="AF101" s="610">
        <v>1540</v>
      </c>
      <c r="AG101" s="603">
        <v>0</v>
      </c>
      <c r="AH101" s="603">
        <v>0</v>
      </c>
      <c r="AI101" s="604">
        <v>0</v>
      </c>
      <c r="AJ101" s="359">
        <f t="shared" ref="AJ101:AK101" si="95">IF(AI101-$X$19&gt;0,AI101-$X$19,0)</f>
        <v>0</v>
      </c>
      <c r="AK101" s="360">
        <f t="shared" si="95"/>
        <v>0</v>
      </c>
      <c r="AL101" s="455">
        <v>50500</v>
      </c>
    </row>
    <row r="102" spans="12:38" ht="15.75" customHeight="1">
      <c r="L102" s="525"/>
      <c r="M102" s="525"/>
      <c r="N102" s="525"/>
      <c r="Y102" s="434"/>
      <c r="Z102" s="454">
        <v>293000</v>
      </c>
      <c r="AA102" s="465">
        <v>296000</v>
      </c>
      <c r="AB102" s="608">
        <v>8140</v>
      </c>
      <c r="AC102" s="610">
        <v>6520</v>
      </c>
      <c r="AD102" s="610">
        <v>4910</v>
      </c>
      <c r="AE102" s="610">
        <v>3290</v>
      </c>
      <c r="AF102" s="610">
        <v>1670</v>
      </c>
      <c r="AG102" s="603">
        <v>0</v>
      </c>
      <c r="AH102" s="603">
        <v>0</v>
      </c>
      <c r="AI102" s="604">
        <v>0</v>
      </c>
      <c r="AJ102" s="359">
        <f t="shared" ref="AJ102:AK102" si="96">IF(AI102-$X$19&gt;0,AI102-$X$19,0)</f>
        <v>0</v>
      </c>
      <c r="AK102" s="360">
        <f t="shared" si="96"/>
        <v>0</v>
      </c>
      <c r="AL102" s="455">
        <v>51600</v>
      </c>
    </row>
    <row r="103" spans="12:38" ht="21" customHeight="1">
      <c r="L103" s="525"/>
      <c r="M103" s="525"/>
      <c r="N103" s="525"/>
      <c r="Z103" s="459">
        <v>296000</v>
      </c>
      <c r="AA103" s="466">
        <v>299000</v>
      </c>
      <c r="AB103" s="609">
        <v>8250</v>
      </c>
      <c r="AC103" s="611">
        <v>6640</v>
      </c>
      <c r="AD103" s="611">
        <v>5010</v>
      </c>
      <c r="AE103" s="611">
        <v>3400</v>
      </c>
      <c r="AF103" s="611">
        <v>1790</v>
      </c>
      <c r="AG103" s="606">
        <v>160</v>
      </c>
      <c r="AH103" s="606">
        <v>0</v>
      </c>
      <c r="AI103" s="607">
        <v>0</v>
      </c>
      <c r="AJ103" s="359">
        <f t="shared" ref="AJ103:AK103" si="97">IF(AI103-$X$19&gt;0,AI103-$X$19,0)</f>
        <v>0</v>
      </c>
      <c r="AK103" s="360">
        <f t="shared" si="97"/>
        <v>0</v>
      </c>
      <c r="AL103" s="461">
        <v>52300</v>
      </c>
    </row>
    <row r="104" spans="12:38" ht="21" customHeight="1">
      <c r="Z104" s="454">
        <v>299000</v>
      </c>
      <c r="AA104" s="465">
        <v>302000</v>
      </c>
      <c r="AB104" s="608">
        <v>8420</v>
      </c>
      <c r="AC104" s="610">
        <v>6740</v>
      </c>
      <c r="AD104" s="610">
        <v>5130</v>
      </c>
      <c r="AE104" s="610">
        <v>3510</v>
      </c>
      <c r="AF104" s="610">
        <v>1890</v>
      </c>
      <c r="AG104" s="603">
        <v>280</v>
      </c>
      <c r="AH104" s="603">
        <v>0</v>
      </c>
      <c r="AI104" s="604">
        <v>0</v>
      </c>
      <c r="AJ104" s="359">
        <f t="shared" ref="AJ104:AK104" si="98">IF(AI104-$X$19&gt;0,AI104-$X$19,0)</f>
        <v>0</v>
      </c>
      <c r="AK104" s="360">
        <f t="shared" si="98"/>
        <v>0</v>
      </c>
      <c r="AL104" s="455">
        <v>52900</v>
      </c>
    </row>
    <row r="105" spans="12:38" ht="21" customHeight="1">
      <c r="L105" s="288"/>
      <c r="M105" s="288"/>
      <c r="N105" s="288"/>
      <c r="O105" s="525"/>
      <c r="Z105" s="454">
        <v>302000</v>
      </c>
      <c r="AA105" s="465">
        <v>305000</v>
      </c>
      <c r="AB105" s="608">
        <v>8670</v>
      </c>
      <c r="AC105" s="610">
        <v>6860</v>
      </c>
      <c r="AD105" s="610">
        <v>5250</v>
      </c>
      <c r="AE105" s="610">
        <v>3630</v>
      </c>
      <c r="AF105" s="610">
        <v>2010</v>
      </c>
      <c r="AG105" s="603">
        <v>400</v>
      </c>
      <c r="AH105" s="603">
        <v>0</v>
      </c>
      <c r="AI105" s="604">
        <v>0</v>
      </c>
      <c r="AJ105" s="359">
        <f t="shared" ref="AJ105:AK105" si="99">IF(AI105-$X$19&gt;0,AI105-$X$19,0)</f>
        <v>0</v>
      </c>
      <c r="AK105" s="360">
        <f t="shared" si="99"/>
        <v>0</v>
      </c>
      <c r="AL105" s="455">
        <v>53500</v>
      </c>
    </row>
    <row r="106" spans="12:38" ht="21" customHeight="1">
      <c r="L106" s="288"/>
      <c r="M106" s="288"/>
      <c r="N106" s="288"/>
      <c r="O106" s="525"/>
      <c r="Z106" s="454">
        <v>305000</v>
      </c>
      <c r="AA106" s="465">
        <v>308000</v>
      </c>
      <c r="AB106" s="608">
        <v>8910</v>
      </c>
      <c r="AC106" s="617">
        <v>6980</v>
      </c>
      <c r="AD106" s="610">
        <v>5370</v>
      </c>
      <c r="AE106" s="610">
        <v>3760</v>
      </c>
      <c r="AF106" s="610">
        <v>2130</v>
      </c>
      <c r="AG106" s="603">
        <v>520</v>
      </c>
      <c r="AH106" s="603">
        <v>0</v>
      </c>
      <c r="AI106" s="604">
        <v>0</v>
      </c>
      <c r="AJ106" s="359">
        <f t="shared" ref="AJ106:AK106" si="100">IF(AI106-$X$19&gt;0,AI106-$X$19,0)</f>
        <v>0</v>
      </c>
      <c r="AK106" s="360">
        <f t="shared" si="100"/>
        <v>0</v>
      </c>
      <c r="AL106" s="455">
        <v>54200</v>
      </c>
    </row>
    <row r="107" spans="12:38" ht="21" customHeight="1">
      <c r="L107" s="288"/>
      <c r="M107" s="288"/>
      <c r="N107" s="288"/>
      <c r="O107" s="525"/>
      <c r="Z107" s="454">
        <v>308000</v>
      </c>
      <c r="AA107" s="465">
        <v>311000</v>
      </c>
      <c r="AB107" s="608">
        <v>9160</v>
      </c>
      <c r="AC107" s="610">
        <v>7110</v>
      </c>
      <c r="AD107" s="610">
        <v>5490</v>
      </c>
      <c r="AE107" s="610">
        <v>3880</v>
      </c>
      <c r="AF107" s="610">
        <v>2200</v>
      </c>
      <c r="AG107" s="610">
        <v>640</v>
      </c>
      <c r="AH107" s="603">
        <v>0</v>
      </c>
      <c r="AI107" s="604">
        <v>0</v>
      </c>
      <c r="AJ107" s="359">
        <f t="shared" ref="AJ107:AK107" si="101">IF(AI107-$X$19&gt;0,AI107-$X$19,0)</f>
        <v>0</v>
      </c>
      <c r="AK107" s="360">
        <f t="shared" si="101"/>
        <v>0</v>
      </c>
      <c r="AL107" s="455">
        <v>54800</v>
      </c>
    </row>
    <row r="108" spans="12:38" ht="21" customHeight="1">
      <c r="L108" s="288"/>
      <c r="M108" s="288"/>
      <c r="N108" s="288"/>
      <c r="Z108" s="459">
        <v>311000</v>
      </c>
      <c r="AA108" s="466">
        <v>314000</v>
      </c>
      <c r="AB108" s="609">
        <v>9400</v>
      </c>
      <c r="AC108" s="611">
        <v>7230</v>
      </c>
      <c r="AD108" s="611">
        <v>5620</v>
      </c>
      <c r="AE108" s="611">
        <v>4000</v>
      </c>
      <c r="AF108" s="611">
        <v>2380</v>
      </c>
      <c r="AG108" s="611">
        <v>770</v>
      </c>
      <c r="AH108" s="606">
        <v>0</v>
      </c>
      <c r="AI108" s="607">
        <v>0</v>
      </c>
      <c r="AJ108" s="359">
        <f t="shared" ref="AJ108:AK108" si="102">IF(AI108-$X$19&gt;0,AI108-$X$19,0)</f>
        <v>0</v>
      </c>
      <c r="AK108" s="360">
        <f t="shared" si="102"/>
        <v>0</v>
      </c>
      <c r="AL108" s="461">
        <v>55400</v>
      </c>
    </row>
    <row r="109" spans="12:38" ht="21" customHeight="1">
      <c r="L109" s="288"/>
      <c r="M109" s="288"/>
      <c r="N109" s="288"/>
      <c r="O109" s="288"/>
      <c r="Z109" s="454">
        <v>314000</v>
      </c>
      <c r="AA109" s="465">
        <v>317000</v>
      </c>
      <c r="AB109" s="608">
        <v>9650</v>
      </c>
      <c r="AC109" s="610">
        <v>7350</v>
      </c>
      <c r="AD109" s="610">
        <v>5740</v>
      </c>
      <c r="AE109" s="610">
        <v>4120</v>
      </c>
      <c r="AF109" s="610">
        <v>2500</v>
      </c>
      <c r="AG109" s="610">
        <v>890</v>
      </c>
      <c r="AH109" s="603">
        <v>0</v>
      </c>
      <c r="AI109" s="604">
        <v>0</v>
      </c>
      <c r="AJ109" s="359">
        <f t="shared" ref="AJ109:AK109" si="103">IF(AI109-$X$19&gt;0,AI109-$X$19,0)</f>
        <v>0</v>
      </c>
      <c r="AK109" s="360">
        <f t="shared" si="103"/>
        <v>0</v>
      </c>
      <c r="AL109" s="455">
        <v>56100</v>
      </c>
    </row>
    <row r="110" spans="12:38" ht="21" customHeight="1">
      <c r="L110" s="288"/>
      <c r="M110" s="288"/>
      <c r="N110" s="288"/>
      <c r="O110" s="288"/>
      <c r="Z110" s="454">
        <v>317000</v>
      </c>
      <c r="AA110" s="465">
        <v>320000</v>
      </c>
      <c r="AB110" s="608">
        <v>9890</v>
      </c>
      <c r="AC110" s="610">
        <v>7470</v>
      </c>
      <c r="AD110" s="610">
        <v>5860</v>
      </c>
      <c r="AE110" s="610">
        <v>4250</v>
      </c>
      <c r="AF110" s="610">
        <v>2620</v>
      </c>
      <c r="AG110" s="610">
        <v>1010</v>
      </c>
      <c r="AH110" s="603">
        <v>0</v>
      </c>
      <c r="AI110" s="604">
        <v>0</v>
      </c>
      <c r="AJ110" s="359">
        <f t="shared" ref="AJ110:AK110" si="104">IF(AI110-$X$19&gt;0,AI110-$X$19,0)</f>
        <v>0</v>
      </c>
      <c r="AK110" s="360">
        <f t="shared" si="104"/>
        <v>0</v>
      </c>
      <c r="AL110" s="455">
        <v>56800</v>
      </c>
    </row>
    <row r="111" spans="12:38" ht="21" customHeight="1">
      <c r="L111" s="288"/>
      <c r="M111" s="288"/>
      <c r="N111" s="288"/>
      <c r="O111" s="288"/>
      <c r="Z111" s="454">
        <v>320000</v>
      </c>
      <c r="AA111" s="465">
        <v>323000</v>
      </c>
      <c r="AB111" s="608">
        <v>10140</v>
      </c>
      <c r="AC111" s="610">
        <v>7600</v>
      </c>
      <c r="AD111" s="610">
        <v>5980</v>
      </c>
      <c r="AE111" s="610">
        <v>4370</v>
      </c>
      <c r="AF111" s="610">
        <v>2750</v>
      </c>
      <c r="AG111" s="610">
        <v>1130</v>
      </c>
      <c r="AH111" s="603">
        <v>0</v>
      </c>
      <c r="AI111" s="604">
        <v>0</v>
      </c>
      <c r="AJ111" s="359">
        <f t="shared" ref="AJ111:AK111" si="105">IF(AI111-$X$19&gt;0,AI111-$X$19,0)</f>
        <v>0</v>
      </c>
      <c r="AK111" s="360">
        <f t="shared" si="105"/>
        <v>0</v>
      </c>
      <c r="AL111" s="455">
        <v>57700</v>
      </c>
    </row>
    <row r="112" spans="12:38" ht="21" customHeight="1">
      <c r="L112" s="288"/>
      <c r="M112" s="288"/>
      <c r="N112" s="288"/>
      <c r="O112" s="288"/>
      <c r="Z112" s="454">
        <v>323000</v>
      </c>
      <c r="AA112" s="465">
        <v>326000</v>
      </c>
      <c r="AB112" s="608">
        <v>10380</v>
      </c>
      <c r="AC112" s="610">
        <v>7720</v>
      </c>
      <c r="AD112" s="610">
        <v>6110</v>
      </c>
      <c r="AE112" s="610">
        <v>4490</v>
      </c>
      <c r="AF112" s="610">
        <v>2870</v>
      </c>
      <c r="AG112" s="610">
        <v>1260</v>
      </c>
      <c r="AH112" s="603">
        <v>0</v>
      </c>
      <c r="AI112" s="604">
        <v>0</v>
      </c>
      <c r="AJ112" s="359">
        <f t="shared" ref="AJ112:AK112" si="106">IF(AI112-$X$19&gt;0,AI112-$X$19,0)</f>
        <v>0</v>
      </c>
      <c r="AK112" s="360">
        <f t="shared" si="106"/>
        <v>0</v>
      </c>
      <c r="AL112" s="455">
        <v>58500</v>
      </c>
    </row>
    <row r="113" spans="12:38" ht="21" customHeight="1">
      <c r="L113" s="288"/>
      <c r="M113" s="288"/>
      <c r="N113" s="288"/>
      <c r="O113" s="288"/>
      <c r="Z113" s="459">
        <v>326000</v>
      </c>
      <c r="AA113" s="466">
        <v>329000</v>
      </c>
      <c r="AB113" s="609">
        <v>10630</v>
      </c>
      <c r="AC113" s="611">
        <v>7840</v>
      </c>
      <c r="AD113" s="611">
        <v>6230</v>
      </c>
      <c r="AE113" s="611">
        <v>4610</v>
      </c>
      <c r="AF113" s="611">
        <v>2990</v>
      </c>
      <c r="AG113" s="611">
        <v>1380</v>
      </c>
      <c r="AH113" s="606">
        <v>0</v>
      </c>
      <c r="AI113" s="607">
        <v>0</v>
      </c>
      <c r="AJ113" s="359">
        <f t="shared" ref="AJ113:AK113" si="107">IF(AI113-$X$19&gt;0,AI113-$X$19,0)</f>
        <v>0</v>
      </c>
      <c r="AK113" s="360">
        <f t="shared" si="107"/>
        <v>0</v>
      </c>
      <c r="AL113" s="461">
        <v>59300</v>
      </c>
    </row>
    <row r="114" spans="12:38" ht="18.75" customHeight="1">
      <c r="L114" s="288"/>
      <c r="M114" s="288"/>
      <c r="N114" s="288"/>
      <c r="O114" s="288"/>
      <c r="Z114" s="454">
        <v>329000</v>
      </c>
      <c r="AA114" s="465">
        <v>332000</v>
      </c>
      <c r="AB114" s="608">
        <v>10870</v>
      </c>
      <c r="AC114" s="610">
        <v>7960</v>
      </c>
      <c r="AD114" s="610">
        <v>6350</v>
      </c>
      <c r="AE114" s="610">
        <v>4740</v>
      </c>
      <c r="AF114" s="610">
        <v>3110</v>
      </c>
      <c r="AG114" s="610">
        <v>1500</v>
      </c>
      <c r="AH114" s="603">
        <v>0</v>
      </c>
      <c r="AI114" s="604">
        <v>0</v>
      </c>
      <c r="AJ114" s="359">
        <f t="shared" ref="AJ114:AK114" si="108">IF(AI114-$X$19&gt;0,AI114-$X$19,0)</f>
        <v>0</v>
      </c>
      <c r="AK114" s="360">
        <f t="shared" si="108"/>
        <v>0</v>
      </c>
      <c r="AL114" s="455">
        <v>60200</v>
      </c>
    </row>
    <row r="115" spans="12:38">
      <c r="L115" s="288"/>
      <c r="M115" s="288"/>
      <c r="N115" s="288"/>
      <c r="O115" s="288"/>
      <c r="Z115" s="454">
        <v>332000</v>
      </c>
      <c r="AA115" s="465">
        <v>335000</v>
      </c>
      <c r="AB115" s="608">
        <v>11120</v>
      </c>
      <c r="AC115" s="610">
        <v>8090</v>
      </c>
      <c r="AD115" s="610">
        <v>6470</v>
      </c>
      <c r="AE115" s="610">
        <v>4860</v>
      </c>
      <c r="AF115" s="610">
        <v>3240</v>
      </c>
      <c r="AG115" s="610">
        <v>1620</v>
      </c>
      <c r="AH115" s="603">
        <v>0</v>
      </c>
      <c r="AI115" s="604">
        <v>0</v>
      </c>
      <c r="AJ115" s="359">
        <f t="shared" ref="AJ115:AK115" si="109">IF(AI115-$X$19&gt;0,AI115-$X$19,0)</f>
        <v>0</v>
      </c>
      <c r="AK115" s="360">
        <f t="shared" si="109"/>
        <v>0</v>
      </c>
      <c r="AL115" s="455">
        <v>61100</v>
      </c>
    </row>
    <row r="116" spans="12:38">
      <c r="L116" s="288"/>
      <c r="M116" s="288"/>
      <c r="N116" s="288"/>
      <c r="O116" s="288"/>
      <c r="Z116" s="454">
        <v>335000</v>
      </c>
      <c r="AA116" s="465">
        <v>338000</v>
      </c>
      <c r="AB116" s="608">
        <v>11360</v>
      </c>
      <c r="AC116" s="610">
        <v>8210</v>
      </c>
      <c r="AD116" s="610">
        <v>6600</v>
      </c>
      <c r="AE116" s="610">
        <v>4980</v>
      </c>
      <c r="AF116" s="610">
        <v>3360</v>
      </c>
      <c r="AG116" s="610">
        <v>1750</v>
      </c>
      <c r="AH116" s="603">
        <v>130</v>
      </c>
      <c r="AI116" s="604">
        <v>0</v>
      </c>
      <c r="AJ116" s="359">
        <f t="shared" ref="AJ116:AK116" si="110">IF(AI116-$X$19&gt;0,AI116-$X$19,0)</f>
        <v>0</v>
      </c>
      <c r="AK116" s="360">
        <f t="shared" si="110"/>
        <v>0</v>
      </c>
      <c r="AL116" s="455">
        <v>62000</v>
      </c>
    </row>
    <row r="117" spans="12:38">
      <c r="O117" s="288"/>
      <c r="Z117" s="454">
        <v>338000</v>
      </c>
      <c r="AA117" s="465">
        <v>341000</v>
      </c>
      <c r="AB117" s="608">
        <v>11610</v>
      </c>
      <c r="AC117" s="610">
        <v>8370</v>
      </c>
      <c r="AD117" s="610">
        <v>6720</v>
      </c>
      <c r="AE117" s="610">
        <v>5110</v>
      </c>
      <c r="AF117" s="610">
        <v>3480</v>
      </c>
      <c r="AG117" s="610">
        <v>1870</v>
      </c>
      <c r="AH117" s="603">
        <v>260</v>
      </c>
      <c r="AI117" s="604">
        <v>0</v>
      </c>
      <c r="AJ117" s="359">
        <f t="shared" ref="AJ117:AK117" si="111">IF(AI117-$X$19&gt;0,AI117-$X$19,0)</f>
        <v>0</v>
      </c>
      <c r="AK117" s="360">
        <f t="shared" si="111"/>
        <v>0</v>
      </c>
      <c r="AL117" s="455">
        <v>62900</v>
      </c>
    </row>
    <row r="118" spans="12:38">
      <c r="O118" s="288"/>
      <c r="Z118" s="459">
        <v>341000</v>
      </c>
      <c r="AA118" s="466">
        <v>344000</v>
      </c>
      <c r="AB118" s="609">
        <v>11850</v>
      </c>
      <c r="AC118" s="611">
        <v>8620</v>
      </c>
      <c r="AD118" s="611">
        <v>6840</v>
      </c>
      <c r="AE118" s="611">
        <v>5230</v>
      </c>
      <c r="AF118" s="611">
        <v>3600</v>
      </c>
      <c r="AG118" s="611">
        <v>1990</v>
      </c>
      <c r="AH118" s="606">
        <v>380</v>
      </c>
      <c r="AI118" s="607">
        <v>0</v>
      </c>
      <c r="AJ118" s="359">
        <f t="shared" ref="AJ118:AK118" si="112">IF(AI118-$X$19&gt;0,AI118-$X$19,0)</f>
        <v>0</v>
      </c>
      <c r="AK118" s="360">
        <f t="shared" si="112"/>
        <v>0</v>
      </c>
      <c r="AL118" s="461">
        <v>63800</v>
      </c>
    </row>
    <row r="119" spans="12:38">
      <c r="O119" s="288"/>
      <c r="Z119" s="454">
        <v>344000</v>
      </c>
      <c r="AA119" s="465">
        <v>347000</v>
      </c>
      <c r="AB119" s="608">
        <v>12100</v>
      </c>
      <c r="AC119" s="610">
        <v>8860</v>
      </c>
      <c r="AD119" s="610">
        <v>6960</v>
      </c>
      <c r="AE119" s="610">
        <v>5350</v>
      </c>
      <c r="AF119" s="610">
        <v>3730</v>
      </c>
      <c r="AG119" s="610">
        <v>2110</v>
      </c>
      <c r="AH119" s="603">
        <v>500</v>
      </c>
      <c r="AI119" s="604">
        <v>0</v>
      </c>
      <c r="AJ119" s="359">
        <f t="shared" ref="AJ119:AK119" si="113">IF(AI119-$X$19&gt;0,AI119-$X$19,0)</f>
        <v>0</v>
      </c>
      <c r="AK119" s="360">
        <f t="shared" si="113"/>
        <v>0</v>
      </c>
      <c r="AL119" s="455">
        <v>64700</v>
      </c>
    </row>
    <row r="120" spans="12:38">
      <c r="O120" s="288"/>
      <c r="Z120" s="454">
        <v>347000</v>
      </c>
      <c r="AA120" s="465">
        <v>350000</v>
      </c>
      <c r="AB120" s="608">
        <v>12340</v>
      </c>
      <c r="AC120" s="610">
        <v>9110</v>
      </c>
      <c r="AD120" s="610">
        <v>7090</v>
      </c>
      <c r="AE120" s="610">
        <v>5470</v>
      </c>
      <c r="AF120" s="610">
        <v>3850</v>
      </c>
      <c r="AG120" s="610">
        <v>2240</v>
      </c>
      <c r="AH120" s="610">
        <v>620</v>
      </c>
      <c r="AI120" s="604">
        <v>0</v>
      </c>
      <c r="AJ120" s="359">
        <f t="shared" ref="AJ120:AK120" si="114">IF(AI120-$X$19&gt;0,AI120-$X$19,0)</f>
        <v>0</v>
      </c>
      <c r="AK120" s="360">
        <f t="shared" si="114"/>
        <v>0</v>
      </c>
      <c r="AL120" s="455">
        <v>65800</v>
      </c>
    </row>
    <row r="121" spans="12:38">
      <c r="Z121" s="454">
        <v>350000</v>
      </c>
      <c r="AA121" s="465">
        <v>353000</v>
      </c>
      <c r="AB121" s="608">
        <v>12590</v>
      </c>
      <c r="AC121" s="610">
        <v>9350</v>
      </c>
      <c r="AD121" s="610">
        <v>7210</v>
      </c>
      <c r="AE121" s="610">
        <v>5600</v>
      </c>
      <c r="AF121" s="610">
        <v>3970</v>
      </c>
      <c r="AG121" s="610">
        <v>2360</v>
      </c>
      <c r="AH121" s="610">
        <v>750</v>
      </c>
      <c r="AI121" s="604">
        <v>0</v>
      </c>
      <c r="AJ121" s="359">
        <f t="shared" ref="AJ121:AK121" si="115">IF(AI121-$X$19&gt;0,AI121-$X$19,0)</f>
        <v>0</v>
      </c>
      <c r="AK121" s="360">
        <f t="shared" si="115"/>
        <v>0</v>
      </c>
      <c r="AL121" s="455">
        <v>66700</v>
      </c>
    </row>
    <row r="122" spans="12:38" ht="15">
      <c r="P122" s="525"/>
      <c r="Z122" s="454">
        <v>353000</v>
      </c>
      <c r="AA122" s="465">
        <v>356000</v>
      </c>
      <c r="AB122" s="608">
        <v>12830</v>
      </c>
      <c r="AC122" s="610">
        <v>9600</v>
      </c>
      <c r="AD122" s="610">
        <v>7330</v>
      </c>
      <c r="AE122" s="610">
        <v>5720</v>
      </c>
      <c r="AF122" s="610">
        <v>4090</v>
      </c>
      <c r="AG122" s="610">
        <v>2480</v>
      </c>
      <c r="AH122" s="610">
        <v>870</v>
      </c>
      <c r="AI122" s="604">
        <v>0</v>
      </c>
      <c r="AJ122" s="359">
        <f t="shared" ref="AJ122:AK122" si="116">IF(AI122-$X$19&gt;0,AI122-$X$19,0)</f>
        <v>0</v>
      </c>
      <c r="AK122" s="360">
        <f t="shared" si="116"/>
        <v>0</v>
      </c>
      <c r="AL122" s="455">
        <v>67600</v>
      </c>
    </row>
    <row r="123" spans="12:38" ht="15">
      <c r="P123" s="525"/>
      <c r="Q123" s="525"/>
      <c r="R123" s="525"/>
      <c r="S123" s="525"/>
      <c r="T123" s="525"/>
      <c r="U123" s="525"/>
      <c r="V123" s="525"/>
      <c r="W123" s="525"/>
      <c r="X123" s="525"/>
      <c r="Z123" s="459">
        <v>356000</v>
      </c>
      <c r="AA123" s="466">
        <v>359000</v>
      </c>
      <c r="AB123" s="609">
        <v>13080</v>
      </c>
      <c r="AC123" s="611">
        <v>9840</v>
      </c>
      <c r="AD123" s="611">
        <v>7450</v>
      </c>
      <c r="AE123" s="611">
        <v>5840</v>
      </c>
      <c r="AF123" s="611">
        <v>4220</v>
      </c>
      <c r="AG123" s="611">
        <v>2600</v>
      </c>
      <c r="AH123" s="611">
        <v>990</v>
      </c>
      <c r="AI123" s="607">
        <v>0</v>
      </c>
      <c r="AJ123" s="359">
        <f t="shared" ref="AJ123:AK123" si="117">IF(AI123-$X$19&gt;0,AI123-$X$19,0)</f>
        <v>0</v>
      </c>
      <c r="AK123" s="360">
        <f t="shared" si="117"/>
        <v>0</v>
      </c>
      <c r="AL123" s="461">
        <v>68500</v>
      </c>
    </row>
    <row r="124" spans="12:38" ht="15">
      <c r="P124" s="525"/>
      <c r="Q124" s="525"/>
      <c r="R124" s="525"/>
      <c r="S124" s="525"/>
      <c r="T124" s="525"/>
      <c r="U124" s="525"/>
      <c r="V124" s="525"/>
      <c r="W124" s="525"/>
      <c r="X124" s="525"/>
      <c r="Z124" s="454">
        <v>359000</v>
      </c>
      <c r="AA124" s="465">
        <v>362000</v>
      </c>
      <c r="AB124" s="608">
        <v>13320</v>
      </c>
      <c r="AC124" s="610">
        <v>10090</v>
      </c>
      <c r="AD124" s="610">
        <v>7580</v>
      </c>
      <c r="AE124" s="610">
        <v>5960</v>
      </c>
      <c r="AF124" s="610">
        <v>4340</v>
      </c>
      <c r="AG124" s="610">
        <v>2730</v>
      </c>
      <c r="AH124" s="610">
        <v>1110</v>
      </c>
      <c r="AI124" s="604">
        <v>0</v>
      </c>
      <c r="AJ124" s="359">
        <f t="shared" ref="AJ124:AK124" si="118">IF(AI124-$X$19&gt;0,AI124-$X$19,0)</f>
        <v>0</v>
      </c>
      <c r="AK124" s="360">
        <f t="shared" si="118"/>
        <v>0</v>
      </c>
      <c r="AL124" s="455">
        <v>69400</v>
      </c>
    </row>
    <row r="125" spans="12:38" ht="15">
      <c r="Q125" s="525"/>
      <c r="R125" s="525"/>
      <c r="S125" s="525"/>
      <c r="T125" s="525"/>
      <c r="U125" s="525"/>
      <c r="V125" s="525"/>
      <c r="W125" s="525"/>
      <c r="X125" s="525"/>
      <c r="Z125" s="454">
        <v>362000</v>
      </c>
      <c r="AA125" s="465">
        <v>365000</v>
      </c>
      <c r="AB125" s="608">
        <v>13570</v>
      </c>
      <c r="AC125" s="610">
        <v>10330</v>
      </c>
      <c r="AD125" s="610">
        <v>7700</v>
      </c>
      <c r="AE125" s="610">
        <v>6090</v>
      </c>
      <c r="AF125" s="610">
        <v>4460</v>
      </c>
      <c r="AG125" s="610">
        <v>2850</v>
      </c>
      <c r="AH125" s="610">
        <v>1240</v>
      </c>
      <c r="AI125" s="604">
        <v>0</v>
      </c>
      <c r="AJ125" s="359">
        <f t="shared" ref="AJ125:AK125" si="119">IF(AI125-$X$19&gt;0,AI125-$X$19,0)</f>
        <v>0</v>
      </c>
      <c r="AK125" s="360">
        <f t="shared" si="119"/>
        <v>0</v>
      </c>
      <c r="AL125" s="455">
        <v>70400</v>
      </c>
    </row>
    <row r="126" spans="12:38">
      <c r="P126" s="288"/>
      <c r="Z126" s="454">
        <v>365000</v>
      </c>
      <c r="AA126" s="465">
        <v>368000</v>
      </c>
      <c r="AB126" s="608">
        <v>13810</v>
      </c>
      <c r="AC126" s="610">
        <v>10580</v>
      </c>
      <c r="AD126" s="610">
        <v>7820</v>
      </c>
      <c r="AE126" s="610">
        <v>6210</v>
      </c>
      <c r="AF126" s="610">
        <v>4580</v>
      </c>
      <c r="AG126" s="610">
        <v>2970</v>
      </c>
      <c r="AH126" s="610">
        <v>1360</v>
      </c>
      <c r="AI126" s="604">
        <v>0</v>
      </c>
      <c r="AJ126" s="359">
        <f t="shared" ref="AJ126:AK126" si="120">IF(AI126-$X$19&gt;0,AI126-$X$19,0)</f>
        <v>0</v>
      </c>
      <c r="AK126" s="360">
        <f t="shared" si="120"/>
        <v>0</v>
      </c>
      <c r="AL126" s="455">
        <v>71400</v>
      </c>
    </row>
    <row r="127" spans="12:38">
      <c r="P127" s="288"/>
      <c r="Q127" s="288"/>
      <c r="R127" s="288"/>
      <c r="S127" s="288"/>
      <c r="T127" s="288"/>
      <c r="U127" s="288"/>
      <c r="V127" s="288"/>
      <c r="W127" s="288"/>
      <c r="X127" s="288"/>
      <c r="Z127" s="454">
        <v>368000</v>
      </c>
      <c r="AA127" s="465">
        <v>371000</v>
      </c>
      <c r="AB127" s="608">
        <v>14060</v>
      </c>
      <c r="AC127" s="610">
        <v>10820</v>
      </c>
      <c r="AD127" s="610">
        <v>7940</v>
      </c>
      <c r="AE127" s="610">
        <v>6330</v>
      </c>
      <c r="AF127" s="610">
        <v>4710</v>
      </c>
      <c r="AG127" s="610">
        <v>3090</v>
      </c>
      <c r="AH127" s="610">
        <v>1480</v>
      </c>
      <c r="AI127" s="604">
        <v>0</v>
      </c>
      <c r="AJ127" s="359">
        <f t="shared" ref="AJ127:AK127" si="121">IF(AI127-$X$19&gt;0,AI127-$X$19,0)</f>
        <v>0</v>
      </c>
      <c r="AK127" s="360">
        <f t="shared" si="121"/>
        <v>0</v>
      </c>
      <c r="AL127" s="455">
        <v>72300</v>
      </c>
    </row>
    <row r="128" spans="12:38">
      <c r="P128" s="288"/>
      <c r="Q128" s="288"/>
      <c r="R128" s="288"/>
      <c r="S128" s="288"/>
      <c r="T128" s="288"/>
      <c r="U128" s="288"/>
      <c r="V128" s="288"/>
      <c r="W128" s="288"/>
      <c r="X128" s="288"/>
      <c r="Z128" s="459">
        <v>371000</v>
      </c>
      <c r="AA128" s="466">
        <v>374000</v>
      </c>
      <c r="AB128" s="609">
        <v>14300</v>
      </c>
      <c r="AC128" s="611">
        <v>11070</v>
      </c>
      <c r="AD128" s="611">
        <v>8070</v>
      </c>
      <c r="AE128" s="611">
        <v>6450</v>
      </c>
      <c r="AF128" s="611">
        <v>4830</v>
      </c>
      <c r="AG128" s="611">
        <v>3220</v>
      </c>
      <c r="AH128" s="611">
        <v>1600</v>
      </c>
      <c r="AI128" s="607">
        <v>0</v>
      </c>
      <c r="AJ128" s="359">
        <f t="shared" ref="AJ128:AK128" si="122">IF(AI128-$X$19&gt;0,AI128-$X$19,0)</f>
        <v>0</v>
      </c>
      <c r="AK128" s="360">
        <f t="shared" si="122"/>
        <v>0</v>
      </c>
      <c r="AL128" s="461">
        <v>73100</v>
      </c>
    </row>
    <row r="129" spans="16:38" ht="15">
      <c r="P129" s="288"/>
      <c r="Q129" s="288"/>
      <c r="R129" s="288"/>
      <c r="S129" s="288"/>
      <c r="T129" s="288"/>
      <c r="U129" s="288"/>
      <c r="V129" s="288"/>
      <c r="W129" s="288"/>
      <c r="X129" s="288"/>
      <c r="Y129" s="525"/>
      <c r="Z129" s="454">
        <v>374000</v>
      </c>
      <c r="AA129" s="465">
        <v>377000</v>
      </c>
      <c r="AB129" s="608">
        <v>14550</v>
      </c>
      <c r="AC129" s="610">
        <v>11310</v>
      </c>
      <c r="AD129" s="610">
        <v>8190</v>
      </c>
      <c r="AE129" s="610">
        <v>6580</v>
      </c>
      <c r="AF129" s="610">
        <v>4950</v>
      </c>
      <c r="AG129" s="610">
        <v>3340</v>
      </c>
      <c r="AH129" s="610">
        <v>1730</v>
      </c>
      <c r="AI129" s="604">
        <v>100</v>
      </c>
      <c r="AJ129" s="359">
        <f t="shared" ref="AJ129:AK129" si="123">IF(AI129-$X$19&gt;0,AI129-$X$19,0)</f>
        <v>0</v>
      </c>
      <c r="AK129" s="360">
        <f t="shared" si="123"/>
        <v>0</v>
      </c>
      <c r="AL129" s="455">
        <v>73900</v>
      </c>
    </row>
    <row r="130" spans="16:38" ht="15">
      <c r="P130" s="288"/>
      <c r="Q130" s="288"/>
      <c r="R130" s="288"/>
      <c r="S130" s="288"/>
      <c r="T130" s="288"/>
      <c r="U130" s="288"/>
      <c r="V130" s="288"/>
      <c r="W130" s="288"/>
      <c r="X130" s="288"/>
      <c r="Y130" s="525"/>
      <c r="Z130" s="454">
        <v>377000</v>
      </c>
      <c r="AA130" s="465">
        <v>380000</v>
      </c>
      <c r="AB130" s="608">
        <v>14790</v>
      </c>
      <c r="AC130" s="610">
        <v>11560</v>
      </c>
      <c r="AD130" s="610">
        <v>8320</v>
      </c>
      <c r="AE130" s="610">
        <v>6700</v>
      </c>
      <c r="AF130" s="610">
        <v>5070</v>
      </c>
      <c r="AG130" s="610">
        <v>3460</v>
      </c>
      <c r="AH130" s="610">
        <v>1850</v>
      </c>
      <c r="AI130" s="604">
        <v>220</v>
      </c>
      <c r="AJ130" s="359">
        <f t="shared" ref="AJ130:AK130" si="124">IF(AI130-$X$19&gt;0,AI130-$X$19,0)</f>
        <v>0</v>
      </c>
      <c r="AK130" s="360">
        <f t="shared" si="124"/>
        <v>0</v>
      </c>
      <c r="AL130" s="455">
        <v>74700</v>
      </c>
    </row>
    <row r="131" spans="16:38" ht="15">
      <c r="P131" s="288"/>
      <c r="Q131" s="288"/>
      <c r="R131" s="288"/>
      <c r="S131" s="288"/>
      <c r="T131" s="288"/>
      <c r="U131" s="288"/>
      <c r="V131" s="288"/>
      <c r="W131" s="288"/>
      <c r="X131" s="288"/>
      <c r="Y131" s="525"/>
      <c r="Z131" s="454">
        <v>380000</v>
      </c>
      <c r="AA131" s="465">
        <v>383000</v>
      </c>
      <c r="AB131" s="608">
        <v>15040</v>
      </c>
      <c r="AC131" s="610">
        <v>11800</v>
      </c>
      <c r="AD131" s="610">
        <v>8570</v>
      </c>
      <c r="AE131" s="610">
        <v>6820</v>
      </c>
      <c r="AF131" s="610">
        <v>5200</v>
      </c>
      <c r="AG131" s="610">
        <v>3580</v>
      </c>
      <c r="AH131" s="610">
        <v>1970</v>
      </c>
      <c r="AI131" s="604">
        <v>350</v>
      </c>
      <c r="AJ131" s="359">
        <f t="shared" ref="AJ131:AK131" si="125">IF(AI131-$X$19&gt;0,AI131-$X$19,0)</f>
        <v>0</v>
      </c>
      <c r="AK131" s="360">
        <f t="shared" si="125"/>
        <v>0</v>
      </c>
      <c r="AL131" s="455">
        <v>75700</v>
      </c>
    </row>
    <row r="132" spans="16:38">
      <c r="P132" s="288"/>
      <c r="Q132" s="288"/>
      <c r="R132" s="288"/>
      <c r="S132" s="288"/>
      <c r="T132" s="288"/>
      <c r="U132" s="288"/>
      <c r="V132" s="288"/>
      <c r="W132" s="288"/>
      <c r="X132" s="288"/>
      <c r="Z132" s="454">
        <v>383000</v>
      </c>
      <c r="AA132" s="465">
        <v>386000</v>
      </c>
      <c r="AB132" s="608">
        <v>15280</v>
      </c>
      <c r="AC132" s="610">
        <v>12050</v>
      </c>
      <c r="AD132" s="610">
        <v>8810</v>
      </c>
      <c r="AE132" s="610">
        <v>6940</v>
      </c>
      <c r="AF132" s="610">
        <v>5320</v>
      </c>
      <c r="AG132" s="610">
        <v>3710</v>
      </c>
      <c r="AH132" s="610">
        <v>2090</v>
      </c>
      <c r="AI132" s="604">
        <v>470</v>
      </c>
      <c r="AJ132" s="359">
        <f t="shared" ref="AJ132:AK132" si="126">IF(AI132-$X$19&gt;0,AI132-$X$19,0)</f>
        <v>0</v>
      </c>
      <c r="AK132" s="360">
        <f t="shared" si="126"/>
        <v>0</v>
      </c>
      <c r="AL132" s="455">
        <v>76500</v>
      </c>
    </row>
    <row r="133" spans="16:38">
      <c r="P133" s="288"/>
      <c r="Q133" s="288"/>
      <c r="R133" s="288"/>
      <c r="S133" s="288"/>
      <c r="T133" s="288"/>
      <c r="U133" s="288"/>
      <c r="V133" s="288"/>
      <c r="W133" s="288"/>
      <c r="X133" s="288"/>
      <c r="Y133" s="288"/>
      <c r="Z133" s="459">
        <v>386000</v>
      </c>
      <c r="AA133" s="466">
        <v>389000</v>
      </c>
      <c r="AB133" s="609">
        <v>15530</v>
      </c>
      <c r="AC133" s="611">
        <v>12290</v>
      </c>
      <c r="AD133" s="611">
        <v>9060</v>
      </c>
      <c r="AE133" s="611">
        <v>7070</v>
      </c>
      <c r="AF133" s="611">
        <v>5440</v>
      </c>
      <c r="AG133" s="611">
        <v>3830</v>
      </c>
      <c r="AH133" s="611">
        <v>2220</v>
      </c>
      <c r="AI133" s="618">
        <v>590</v>
      </c>
      <c r="AJ133" s="359">
        <f t="shared" ref="AJ133:AK133" si="127">IF(AI133-$X$19&gt;0,AI133-$X$19,0)</f>
        <v>0</v>
      </c>
      <c r="AK133" s="360">
        <f t="shared" si="127"/>
        <v>0</v>
      </c>
      <c r="AL133" s="461">
        <v>77300</v>
      </c>
    </row>
    <row r="134" spans="16:38">
      <c r="P134" s="288"/>
      <c r="Q134" s="288"/>
      <c r="R134" s="288"/>
      <c r="S134" s="288"/>
      <c r="T134" s="288"/>
      <c r="U134" s="288"/>
      <c r="V134" s="288"/>
      <c r="W134" s="288"/>
      <c r="X134" s="288"/>
      <c r="Y134" s="288"/>
      <c r="Z134" s="454">
        <v>389000</v>
      </c>
      <c r="AA134" s="465">
        <v>392000</v>
      </c>
      <c r="AB134" s="608">
        <v>15770</v>
      </c>
      <c r="AC134" s="610">
        <v>12540</v>
      </c>
      <c r="AD134" s="610">
        <v>9300</v>
      </c>
      <c r="AE134" s="610">
        <v>7190</v>
      </c>
      <c r="AF134" s="610">
        <v>5560</v>
      </c>
      <c r="AG134" s="610">
        <v>3950</v>
      </c>
      <c r="AH134" s="610">
        <v>2340</v>
      </c>
      <c r="AI134" s="619">
        <v>710</v>
      </c>
      <c r="AJ134" s="359">
        <f t="shared" ref="AJ134:AK134" si="128">IF(AI134-$X$19&gt;0,AI134-$X$19,0)</f>
        <v>0</v>
      </c>
      <c r="AK134" s="360">
        <f t="shared" si="128"/>
        <v>0</v>
      </c>
      <c r="AL134" s="455">
        <v>78200</v>
      </c>
    </row>
    <row r="135" spans="16:38">
      <c r="P135" s="288"/>
      <c r="Q135" s="288"/>
      <c r="R135" s="288"/>
      <c r="S135" s="288"/>
      <c r="T135" s="288"/>
      <c r="U135" s="288"/>
      <c r="V135" s="288"/>
      <c r="W135" s="288"/>
      <c r="X135" s="288"/>
      <c r="Y135" s="288"/>
      <c r="Z135" s="454">
        <v>392000</v>
      </c>
      <c r="AA135" s="465">
        <v>395000</v>
      </c>
      <c r="AB135" s="608">
        <v>16020</v>
      </c>
      <c r="AC135" s="610">
        <v>12780</v>
      </c>
      <c r="AD135" s="610">
        <v>9550</v>
      </c>
      <c r="AE135" s="610">
        <v>7310</v>
      </c>
      <c r="AF135" s="610">
        <v>5690</v>
      </c>
      <c r="AG135" s="610">
        <v>4070</v>
      </c>
      <c r="AH135" s="610">
        <v>2460</v>
      </c>
      <c r="AI135" s="619">
        <v>840</v>
      </c>
      <c r="AJ135" s="359">
        <f t="shared" ref="AJ135:AK135" si="129">IF(AI135-$X$19&gt;0,AI135-$X$19,0)</f>
        <v>0</v>
      </c>
      <c r="AK135" s="360">
        <f t="shared" si="129"/>
        <v>0</v>
      </c>
      <c r="AL135" s="455">
        <v>79700</v>
      </c>
    </row>
    <row r="136" spans="16:38">
      <c r="P136" s="288"/>
      <c r="Q136" s="288"/>
      <c r="R136" s="288"/>
      <c r="S136" s="288"/>
      <c r="T136" s="288"/>
      <c r="U136" s="288"/>
      <c r="V136" s="288"/>
      <c r="W136" s="288"/>
      <c r="X136" s="288"/>
      <c r="Y136" s="288"/>
      <c r="Z136" s="454">
        <v>395000</v>
      </c>
      <c r="AA136" s="465">
        <v>398000</v>
      </c>
      <c r="AB136" s="608">
        <v>16260</v>
      </c>
      <c r="AC136" s="610">
        <v>13030</v>
      </c>
      <c r="AD136" s="610">
        <v>9790</v>
      </c>
      <c r="AE136" s="610">
        <v>7430</v>
      </c>
      <c r="AF136" s="610">
        <v>5810</v>
      </c>
      <c r="AG136" s="610">
        <v>5200</v>
      </c>
      <c r="AH136" s="610">
        <v>2580</v>
      </c>
      <c r="AI136" s="619">
        <v>960</v>
      </c>
      <c r="AJ136" s="359">
        <f t="shared" ref="AJ136:AK136" si="130">IF(AI136-$X$19&gt;0,AI136-$X$19,0)</f>
        <v>0</v>
      </c>
      <c r="AK136" s="360">
        <f t="shared" si="130"/>
        <v>0</v>
      </c>
      <c r="AL136" s="455">
        <v>81400</v>
      </c>
    </row>
    <row r="137" spans="16:38">
      <c r="P137" s="288"/>
      <c r="Q137" s="288"/>
      <c r="R137" s="288"/>
      <c r="S137" s="288"/>
      <c r="T137" s="288"/>
      <c r="U137" s="288"/>
      <c r="V137" s="288"/>
      <c r="W137" s="288"/>
      <c r="X137" s="288"/>
      <c r="Y137" s="288"/>
      <c r="Z137" s="454">
        <v>398000</v>
      </c>
      <c r="AA137" s="465">
        <v>401000</v>
      </c>
      <c r="AB137" s="608">
        <v>16510</v>
      </c>
      <c r="AC137" s="610">
        <v>13270</v>
      </c>
      <c r="AD137" s="610">
        <v>10040</v>
      </c>
      <c r="AE137" s="610">
        <v>7560</v>
      </c>
      <c r="AF137" s="610">
        <v>5930</v>
      </c>
      <c r="AG137" s="610">
        <v>5320</v>
      </c>
      <c r="AH137" s="610">
        <v>2710</v>
      </c>
      <c r="AI137" s="619">
        <v>1080</v>
      </c>
      <c r="AJ137" s="359">
        <f t="shared" ref="AJ137:AK137" si="131">IF(AI137-$X$19&gt;0,AI137-$X$19,0)</f>
        <v>0</v>
      </c>
      <c r="AK137" s="360">
        <f t="shared" si="131"/>
        <v>0</v>
      </c>
      <c r="AL137" s="455">
        <v>82900</v>
      </c>
    </row>
    <row r="138" spans="16:38">
      <c r="Q138" s="288"/>
      <c r="R138" s="288"/>
      <c r="S138" s="288"/>
      <c r="T138" s="288"/>
      <c r="U138" s="288"/>
      <c r="V138" s="288"/>
      <c r="W138" s="288"/>
      <c r="X138" s="288"/>
      <c r="Y138" s="288"/>
      <c r="Z138" s="459">
        <v>401000</v>
      </c>
      <c r="AA138" s="466">
        <v>404000</v>
      </c>
      <c r="AB138" s="609">
        <v>16750</v>
      </c>
      <c r="AC138" s="611">
        <v>13520</v>
      </c>
      <c r="AD138" s="611">
        <v>10280</v>
      </c>
      <c r="AE138" s="611">
        <v>7680</v>
      </c>
      <c r="AF138" s="611">
        <v>6050</v>
      </c>
      <c r="AG138" s="611">
        <v>4440</v>
      </c>
      <c r="AH138" s="611">
        <v>2830</v>
      </c>
      <c r="AI138" s="618">
        <v>1200</v>
      </c>
      <c r="AJ138" s="359">
        <f t="shared" ref="AJ138:AK138" si="132">IF(AI138-$X$19&gt;0,AI138-$X$19,0)</f>
        <v>0</v>
      </c>
      <c r="AK138" s="360">
        <f t="shared" si="132"/>
        <v>0</v>
      </c>
      <c r="AL138" s="461">
        <v>84500</v>
      </c>
    </row>
    <row r="139" spans="16:38">
      <c r="Y139" s="288"/>
      <c r="Z139" s="454">
        <v>404000</v>
      </c>
      <c r="AA139" s="465">
        <v>407000</v>
      </c>
      <c r="AB139" s="608">
        <v>17000</v>
      </c>
      <c r="AC139" s="610">
        <v>13760</v>
      </c>
      <c r="AD139" s="610">
        <v>10530</v>
      </c>
      <c r="AE139" s="610">
        <v>7800</v>
      </c>
      <c r="AF139" s="610">
        <v>6180</v>
      </c>
      <c r="AG139" s="610">
        <v>4560</v>
      </c>
      <c r="AH139" s="610">
        <v>2950</v>
      </c>
      <c r="AI139" s="619">
        <v>1330</v>
      </c>
      <c r="AJ139" s="359">
        <f t="shared" ref="AJ139:AK139" si="133">IF(AI139-$X$19&gt;0,AI139-$X$19,0)</f>
        <v>0</v>
      </c>
      <c r="AK139" s="360">
        <f t="shared" si="133"/>
        <v>0</v>
      </c>
      <c r="AL139" s="455">
        <v>86100</v>
      </c>
    </row>
    <row r="140" spans="16:38">
      <c r="Y140" s="288"/>
      <c r="Z140" s="454">
        <v>407000</v>
      </c>
      <c r="AA140" s="465">
        <v>410000</v>
      </c>
      <c r="AB140" s="608">
        <v>17240</v>
      </c>
      <c r="AC140" s="610">
        <v>14010</v>
      </c>
      <c r="AD140" s="610">
        <v>10770</v>
      </c>
      <c r="AE140" s="610">
        <v>7920</v>
      </c>
      <c r="AF140" s="610">
        <v>6300</v>
      </c>
      <c r="AG140" s="610">
        <v>4690</v>
      </c>
      <c r="AH140" s="610">
        <v>3070</v>
      </c>
      <c r="AI140" s="619">
        <v>1450</v>
      </c>
      <c r="AJ140" s="359">
        <f t="shared" ref="AJ140:AK140" si="134">IF(AI140-$X$19&gt;0,AI140-$X$19,0)</f>
        <v>0</v>
      </c>
      <c r="AK140" s="360">
        <f t="shared" si="134"/>
        <v>0</v>
      </c>
      <c r="AL140" s="455">
        <v>87700</v>
      </c>
    </row>
    <row r="141" spans="16:38">
      <c r="Y141" s="288"/>
      <c r="Z141" s="454">
        <v>410000</v>
      </c>
      <c r="AA141" s="465">
        <v>413000</v>
      </c>
      <c r="AB141" s="608">
        <v>17490</v>
      </c>
      <c r="AC141" s="610">
        <v>14250</v>
      </c>
      <c r="AD141" s="610">
        <v>11020</v>
      </c>
      <c r="AE141" s="610">
        <v>8050</v>
      </c>
      <c r="AF141" s="610">
        <v>6420</v>
      </c>
      <c r="AG141" s="610">
        <v>4810</v>
      </c>
      <c r="AH141" s="610">
        <v>3200</v>
      </c>
      <c r="AI141" s="619">
        <v>1570</v>
      </c>
      <c r="AJ141" s="359">
        <f t="shared" ref="AJ141:AK141" si="135">IF(AI141-$X$19&gt;0,AI141-$X$19,0)</f>
        <v>0</v>
      </c>
      <c r="AK141" s="360">
        <f t="shared" si="135"/>
        <v>0</v>
      </c>
      <c r="AL141" s="455">
        <v>89300</v>
      </c>
    </row>
    <row r="142" spans="16:38">
      <c r="Y142" s="288"/>
      <c r="Z142" s="454">
        <v>413000</v>
      </c>
      <c r="AA142" s="465">
        <v>416000</v>
      </c>
      <c r="AB142" s="608">
        <v>17730</v>
      </c>
      <c r="AC142" s="610">
        <v>14500</v>
      </c>
      <c r="AD142" s="610">
        <v>11260</v>
      </c>
      <c r="AE142" s="610">
        <v>8170</v>
      </c>
      <c r="AF142" s="610">
        <v>6540</v>
      </c>
      <c r="AG142" s="610">
        <v>4930</v>
      </c>
      <c r="AH142" s="610">
        <v>3320</v>
      </c>
      <c r="AI142" s="619">
        <v>1690</v>
      </c>
      <c r="AJ142" s="359">
        <f t="shared" ref="AJ142:AK142" si="136">IF(AI142-$X$19&gt;0,AI142-$X$19,0)</f>
        <v>110</v>
      </c>
      <c r="AK142" s="360">
        <f t="shared" si="136"/>
        <v>0</v>
      </c>
      <c r="AL142" s="455">
        <v>90800</v>
      </c>
    </row>
    <row r="143" spans="16:38">
      <c r="Y143" s="288"/>
      <c r="Z143" s="459">
        <v>416000</v>
      </c>
      <c r="AA143" s="466">
        <v>419000</v>
      </c>
      <c r="AB143" s="609">
        <v>17980</v>
      </c>
      <c r="AC143" s="611">
        <v>14740</v>
      </c>
      <c r="AD143" s="611">
        <v>11510</v>
      </c>
      <c r="AE143" s="611">
        <v>8290</v>
      </c>
      <c r="AF143" s="611">
        <v>6670</v>
      </c>
      <c r="AG143" s="611">
        <v>5050</v>
      </c>
      <c r="AH143" s="611">
        <v>3440</v>
      </c>
      <c r="AI143" s="618">
        <v>1820</v>
      </c>
      <c r="AJ143" s="359">
        <f t="shared" ref="AJ143:AK143" si="137">IF(AI143-$X$19&gt;0,AI143-$X$19,0)</f>
        <v>240</v>
      </c>
      <c r="AK143" s="360">
        <f t="shared" si="137"/>
        <v>0</v>
      </c>
      <c r="AL143" s="461">
        <v>92400</v>
      </c>
    </row>
    <row r="144" spans="16:38">
      <c r="Y144" s="288"/>
      <c r="Z144" s="454">
        <v>419000</v>
      </c>
      <c r="AA144" s="465">
        <v>422000</v>
      </c>
      <c r="AB144" s="608">
        <v>18220</v>
      </c>
      <c r="AC144" s="610">
        <v>14990</v>
      </c>
      <c r="AD144" s="610">
        <v>11750</v>
      </c>
      <c r="AE144" s="610">
        <v>8530</v>
      </c>
      <c r="AF144" s="610">
        <v>6790</v>
      </c>
      <c r="AG144" s="610">
        <v>5180</v>
      </c>
      <c r="AH144" s="610">
        <v>3560</v>
      </c>
      <c r="AI144" s="619">
        <v>1940</v>
      </c>
      <c r="AJ144" s="359">
        <f t="shared" ref="AJ144:AK144" si="138">IF(AI144-$X$19&gt;0,AI144-$X$19,0)</f>
        <v>360</v>
      </c>
      <c r="AK144" s="360">
        <f t="shared" si="138"/>
        <v>0</v>
      </c>
      <c r="AL144" s="455">
        <v>93900</v>
      </c>
    </row>
    <row r="145" spans="26:38">
      <c r="Z145" s="454">
        <v>422000</v>
      </c>
      <c r="AA145" s="465">
        <v>425000</v>
      </c>
      <c r="AB145" s="608">
        <v>18470</v>
      </c>
      <c r="AC145" s="610">
        <v>15230</v>
      </c>
      <c r="AD145" s="610">
        <v>12000</v>
      </c>
      <c r="AE145" s="610">
        <v>8770</v>
      </c>
      <c r="AF145" s="610">
        <v>6910</v>
      </c>
      <c r="AG145" s="610">
        <v>5300</v>
      </c>
      <c r="AH145" s="610">
        <v>3690</v>
      </c>
      <c r="AI145" s="619">
        <v>2060</v>
      </c>
      <c r="AJ145" s="359">
        <f t="shared" ref="AJ145:AK145" si="139">IF(AI145-$X$19&gt;0,AI145-$X$19,0)</f>
        <v>480</v>
      </c>
      <c r="AK145" s="360">
        <f t="shared" si="139"/>
        <v>0</v>
      </c>
      <c r="AL145" s="455">
        <v>95600</v>
      </c>
    </row>
    <row r="146" spans="26:38">
      <c r="Z146" s="454">
        <v>425000</v>
      </c>
      <c r="AA146" s="465">
        <v>428000</v>
      </c>
      <c r="AB146" s="608">
        <v>18710</v>
      </c>
      <c r="AC146" s="610">
        <v>15480</v>
      </c>
      <c r="AD146" s="610">
        <v>12240</v>
      </c>
      <c r="AE146" s="610">
        <v>9020</v>
      </c>
      <c r="AF146" s="610">
        <v>7030</v>
      </c>
      <c r="AG146" s="610">
        <v>5420</v>
      </c>
      <c r="AH146" s="610">
        <v>3810</v>
      </c>
      <c r="AI146" s="619">
        <v>2180</v>
      </c>
      <c r="AJ146" s="359">
        <f t="shared" ref="AJ146:AK146" si="140">IF(AI146-$X$19&gt;0,AI146-$X$19,0)</f>
        <v>600</v>
      </c>
      <c r="AK146" s="360">
        <f t="shared" si="140"/>
        <v>0</v>
      </c>
      <c r="AL146" s="455">
        <v>97100</v>
      </c>
    </row>
    <row r="147" spans="26:38">
      <c r="Z147" s="454">
        <v>428000</v>
      </c>
      <c r="AA147" s="465">
        <v>431000</v>
      </c>
      <c r="AB147" s="608">
        <v>18960</v>
      </c>
      <c r="AC147" s="610">
        <v>15720</v>
      </c>
      <c r="AD147" s="610">
        <v>12490</v>
      </c>
      <c r="AE147" s="610">
        <v>9260</v>
      </c>
      <c r="AF147" s="610">
        <v>7160</v>
      </c>
      <c r="AG147" s="610">
        <v>5540</v>
      </c>
      <c r="AH147" s="610">
        <v>3930</v>
      </c>
      <c r="AI147" s="619">
        <v>2310</v>
      </c>
      <c r="AJ147" s="359">
        <f t="shared" ref="AJ147:AK147" si="141">IF(AI147-$X$19&gt;0,AI147-$X$19,0)</f>
        <v>730</v>
      </c>
      <c r="AK147" s="360">
        <f t="shared" si="141"/>
        <v>0</v>
      </c>
      <c r="AL147" s="455">
        <v>98600</v>
      </c>
    </row>
    <row r="148" spans="26:38">
      <c r="Z148" s="459">
        <v>431000</v>
      </c>
      <c r="AA148" s="466">
        <v>434000</v>
      </c>
      <c r="AB148" s="609">
        <v>19210</v>
      </c>
      <c r="AC148" s="611">
        <v>15970</v>
      </c>
      <c r="AD148" s="611">
        <v>12730</v>
      </c>
      <c r="AE148" s="611">
        <v>9510</v>
      </c>
      <c r="AF148" s="611">
        <v>7280</v>
      </c>
      <c r="AG148" s="611">
        <v>5670</v>
      </c>
      <c r="AH148" s="611">
        <v>4050</v>
      </c>
      <c r="AI148" s="618">
        <v>2430</v>
      </c>
      <c r="AJ148" s="359">
        <f t="shared" ref="AJ148:AK148" si="142">IF(AI148-$X$19&gt;0,AI148-$X$19,0)</f>
        <v>850</v>
      </c>
      <c r="AK148" s="360">
        <f t="shared" si="142"/>
        <v>0</v>
      </c>
      <c r="AL148" s="461">
        <v>100300</v>
      </c>
    </row>
    <row r="149" spans="26:38" ht="14.25" thickBot="1">
      <c r="Z149" s="507">
        <v>434000</v>
      </c>
      <c r="AA149" s="508">
        <v>437000</v>
      </c>
      <c r="AB149" s="612">
        <v>19450</v>
      </c>
      <c r="AC149" s="613">
        <v>16210</v>
      </c>
      <c r="AD149" s="613">
        <v>12980</v>
      </c>
      <c r="AE149" s="613">
        <v>9750</v>
      </c>
      <c r="AF149" s="613">
        <v>7400</v>
      </c>
      <c r="AG149" s="613">
        <v>5790</v>
      </c>
      <c r="AH149" s="613">
        <v>4180</v>
      </c>
      <c r="AI149" s="620">
        <v>2550</v>
      </c>
      <c r="AJ149" s="359">
        <f t="shared" ref="AJ149:AK149" si="143">IF(AI149-$X$19&gt;0,AI149-$X$19,0)</f>
        <v>970</v>
      </c>
      <c r="AK149" s="360">
        <f t="shared" si="143"/>
        <v>0</v>
      </c>
      <c r="AL149" s="510">
        <v>101800</v>
      </c>
    </row>
    <row r="150" spans="26:38">
      <c r="Z150" s="454">
        <v>437000</v>
      </c>
      <c r="AA150" s="465">
        <v>440000</v>
      </c>
      <c r="AB150" s="621">
        <v>19700</v>
      </c>
      <c r="AC150" s="622">
        <v>16460</v>
      </c>
      <c r="AD150" s="622">
        <v>13220</v>
      </c>
      <c r="AE150" s="622">
        <v>10000</v>
      </c>
      <c r="AF150" s="622">
        <v>7520</v>
      </c>
      <c r="AG150" s="622">
        <v>5910</v>
      </c>
      <c r="AH150" s="622">
        <v>4300</v>
      </c>
      <c r="AI150" s="623">
        <v>2680</v>
      </c>
      <c r="AJ150" s="359">
        <f t="shared" ref="AJ150:AK150" si="144">IF(AI150-$X$19&gt;0,AI150-$X$19,0)</f>
        <v>1100</v>
      </c>
      <c r="AK150" s="360">
        <f t="shared" si="144"/>
        <v>0</v>
      </c>
      <c r="AL150" s="455">
        <v>103400</v>
      </c>
    </row>
    <row r="151" spans="26:38">
      <c r="Z151" s="454">
        <v>440000</v>
      </c>
      <c r="AA151" s="465">
        <v>443000</v>
      </c>
      <c r="AB151" s="608">
        <v>20090</v>
      </c>
      <c r="AC151" s="610">
        <v>16700</v>
      </c>
      <c r="AD151" s="610">
        <v>13470</v>
      </c>
      <c r="AE151" s="610">
        <v>10240</v>
      </c>
      <c r="AF151" s="610">
        <v>7650</v>
      </c>
      <c r="AG151" s="610">
        <v>6030</v>
      </c>
      <c r="AH151" s="610">
        <v>4420</v>
      </c>
      <c r="AI151" s="619">
        <v>2800</v>
      </c>
      <c r="AJ151" s="359">
        <f t="shared" ref="AJ151:AK151" si="145">IF(AI151-$X$19&gt;0,AI151-$X$19,0)</f>
        <v>1220</v>
      </c>
      <c r="AK151" s="360">
        <f t="shared" si="145"/>
        <v>0</v>
      </c>
      <c r="AL151" s="455">
        <v>105000</v>
      </c>
    </row>
    <row r="152" spans="26:38">
      <c r="Z152" s="454">
        <v>443000</v>
      </c>
      <c r="AA152" s="465">
        <v>446000</v>
      </c>
      <c r="AB152" s="608">
        <v>20580</v>
      </c>
      <c r="AC152" s="610">
        <v>16950</v>
      </c>
      <c r="AD152" s="610">
        <v>13710</v>
      </c>
      <c r="AE152" s="610">
        <v>10490</v>
      </c>
      <c r="AF152" s="610">
        <v>7770</v>
      </c>
      <c r="AG152" s="610">
        <v>6160</v>
      </c>
      <c r="AH152" s="610">
        <v>4540</v>
      </c>
      <c r="AI152" s="624">
        <v>2920</v>
      </c>
      <c r="AJ152" s="359">
        <f t="shared" ref="AJ152:AK152" si="146">IF(AI152-$X$19&gt;0,AI152-$X$19,0)</f>
        <v>1340</v>
      </c>
      <c r="AK152" s="360">
        <f t="shared" si="146"/>
        <v>0</v>
      </c>
      <c r="AL152" s="455">
        <v>106600</v>
      </c>
    </row>
    <row r="153" spans="26:38">
      <c r="Z153" s="459">
        <v>446000</v>
      </c>
      <c r="AA153" s="466">
        <v>449000</v>
      </c>
      <c r="AB153" s="609">
        <v>21070</v>
      </c>
      <c r="AC153" s="611">
        <v>17190</v>
      </c>
      <c r="AD153" s="611">
        <v>13960</v>
      </c>
      <c r="AE153" s="611">
        <v>10730</v>
      </c>
      <c r="AF153" s="611">
        <v>7890</v>
      </c>
      <c r="AG153" s="611">
        <v>6280</v>
      </c>
      <c r="AH153" s="611">
        <v>4670</v>
      </c>
      <c r="AI153" s="618">
        <v>3040</v>
      </c>
      <c r="AJ153" s="359">
        <f t="shared" ref="AJ153:AK153" si="147">IF(AI153-$X$19&gt;0,AI153-$X$19,0)</f>
        <v>1460</v>
      </c>
      <c r="AK153" s="360">
        <f t="shared" si="147"/>
        <v>0</v>
      </c>
      <c r="AL153" s="461">
        <v>108100</v>
      </c>
    </row>
    <row r="154" spans="26:38">
      <c r="Z154" s="454">
        <v>449000</v>
      </c>
      <c r="AA154" s="465">
        <v>452000</v>
      </c>
      <c r="AB154" s="608">
        <v>21560</v>
      </c>
      <c r="AC154" s="610">
        <v>17440</v>
      </c>
      <c r="AD154" s="610">
        <v>14200</v>
      </c>
      <c r="AE154" s="610">
        <v>10980</v>
      </c>
      <c r="AF154" s="610">
        <v>8010</v>
      </c>
      <c r="AG154" s="610">
        <v>6400</v>
      </c>
      <c r="AH154" s="610">
        <v>4790</v>
      </c>
      <c r="AI154" s="619">
        <v>3170</v>
      </c>
      <c r="AJ154" s="359">
        <f t="shared" ref="AJ154:AK154" si="148">IF(AI154-$X$19&gt;0,AI154-$X$19,0)</f>
        <v>1590</v>
      </c>
      <c r="AK154" s="360">
        <f t="shared" si="148"/>
        <v>10</v>
      </c>
      <c r="AL154" s="455">
        <v>109700</v>
      </c>
    </row>
    <row r="155" spans="26:38">
      <c r="Z155" s="454">
        <v>452000</v>
      </c>
      <c r="AA155" s="465">
        <v>455000</v>
      </c>
      <c r="AB155" s="608">
        <v>22050</v>
      </c>
      <c r="AC155" s="610">
        <v>17680</v>
      </c>
      <c r="AD155" s="610">
        <v>14450</v>
      </c>
      <c r="AE155" s="610">
        <v>11220</v>
      </c>
      <c r="AF155" s="610">
        <v>8140</v>
      </c>
      <c r="AG155" s="610">
        <v>6520</v>
      </c>
      <c r="AH155" s="610">
        <v>4910</v>
      </c>
      <c r="AI155" s="619">
        <v>3290</v>
      </c>
      <c r="AJ155" s="359">
        <f t="shared" ref="AJ155:AK155" si="149">IF(AI155-$X$19&gt;0,AI155-$X$19,0)</f>
        <v>1710</v>
      </c>
      <c r="AK155" s="360">
        <f t="shared" si="149"/>
        <v>130</v>
      </c>
      <c r="AL155" s="455">
        <v>111300</v>
      </c>
    </row>
    <row r="156" spans="26:38">
      <c r="Z156" s="454">
        <v>455000</v>
      </c>
      <c r="AA156" s="465">
        <v>458000</v>
      </c>
      <c r="AB156" s="608">
        <v>22540</v>
      </c>
      <c r="AC156" s="610">
        <v>17930</v>
      </c>
      <c r="AD156" s="610">
        <v>14690</v>
      </c>
      <c r="AE156" s="610">
        <v>11470</v>
      </c>
      <c r="AF156" s="610">
        <v>8260</v>
      </c>
      <c r="AG156" s="610">
        <v>6650</v>
      </c>
      <c r="AH156" s="610">
        <v>5030</v>
      </c>
      <c r="AI156" s="619">
        <v>3410</v>
      </c>
      <c r="AJ156" s="359">
        <f t="shared" ref="AJ156:AK156" si="150">IF(AI156-$X$19&gt;0,AI156-$X$19,0)</f>
        <v>1830</v>
      </c>
      <c r="AK156" s="360">
        <f t="shared" si="150"/>
        <v>250</v>
      </c>
      <c r="AL156" s="455">
        <v>112800</v>
      </c>
    </row>
    <row r="157" spans="26:38">
      <c r="Z157" s="454">
        <v>458000</v>
      </c>
      <c r="AA157" s="465">
        <v>461000</v>
      </c>
      <c r="AB157" s="608">
        <v>23030</v>
      </c>
      <c r="AC157" s="610">
        <v>18170</v>
      </c>
      <c r="AD157" s="610">
        <v>14940</v>
      </c>
      <c r="AE157" s="610">
        <v>11710</v>
      </c>
      <c r="AF157" s="610">
        <v>8470</v>
      </c>
      <c r="AG157" s="610">
        <v>6770</v>
      </c>
      <c r="AH157" s="610">
        <v>5160</v>
      </c>
      <c r="AI157" s="619">
        <v>3530</v>
      </c>
      <c r="AJ157" s="359">
        <f t="shared" ref="AJ157:AK157" si="151">IF(AI157-$X$19&gt;0,AI157-$X$19,0)</f>
        <v>1950</v>
      </c>
      <c r="AK157" s="360">
        <f t="shared" si="151"/>
        <v>370</v>
      </c>
      <c r="AL157" s="455">
        <v>114500</v>
      </c>
    </row>
    <row r="158" spans="26:38">
      <c r="Z158" s="459">
        <v>461000</v>
      </c>
      <c r="AA158" s="466">
        <v>464000</v>
      </c>
      <c r="AB158" s="609">
        <v>23520</v>
      </c>
      <c r="AC158" s="611">
        <v>18420</v>
      </c>
      <c r="AD158" s="611">
        <v>15180</v>
      </c>
      <c r="AE158" s="611">
        <v>11960</v>
      </c>
      <c r="AF158" s="611">
        <v>8720</v>
      </c>
      <c r="AG158" s="611">
        <v>6890</v>
      </c>
      <c r="AH158" s="611">
        <v>5280</v>
      </c>
      <c r="AI158" s="618">
        <v>3660</v>
      </c>
      <c r="AJ158" s="359">
        <f t="shared" ref="AJ158:AK158" si="152">IF(AI158-$X$19&gt;0,AI158-$X$19,0)</f>
        <v>2080</v>
      </c>
      <c r="AK158" s="360">
        <f t="shared" si="152"/>
        <v>500</v>
      </c>
      <c r="AL158" s="461">
        <v>116000</v>
      </c>
    </row>
    <row r="159" spans="26:38">
      <c r="Z159" s="454">
        <v>464000</v>
      </c>
      <c r="AA159" s="465">
        <v>467000</v>
      </c>
      <c r="AB159" s="608">
        <v>24010</v>
      </c>
      <c r="AC159" s="610">
        <v>18660</v>
      </c>
      <c r="AD159" s="610">
        <v>15430</v>
      </c>
      <c r="AE159" s="610">
        <v>12200</v>
      </c>
      <c r="AF159" s="610">
        <v>8960</v>
      </c>
      <c r="AG159" s="610">
        <v>7010</v>
      </c>
      <c r="AH159" s="610">
        <v>5400</v>
      </c>
      <c r="AI159" s="619">
        <v>3780</v>
      </c>
      <c r="AJ159" s="359">
        <f t="shared" ref="AJ159:AK159" si="153">IF(AI159-$X$19&gt;0,AI159-$X$19,0)</f>
        <v>2200</v>
      </c>
      <c r="AK159" s="360">
        <f t="shared" si="153"/>
        <v>620</v>
      </c>
      <c r="AL159" s="455">
        <v>117500</v>
      </c>
    </row>
    <row r="160" spans="26:38">
      <c r="Z160" s="454">
        <v>467000</v>
      </c>
      <c r="AA160" s="465">
        <v>470000</v>
      </c>
      <c r="AB160" s="608">
        <v>24500</v>
      </c>
      <c r="AC160" s="610">
        <v>18910</v>
      </c>
      <c r="AD160" s="610">
        <v>15670</v>
      </c>
      <c r="AE160" s="610">
        <v>12450</v>
      </c>
      <c r="AF160" s="610">
        <v>9210</v>
      </c>
      <c r="AG160" s="610">
        <v>7140</v>
      </c>
      <c r="AH160" s="610">
        <v>5520</v>
      </c>
      <c r="AI160" s="619">
        <v>3900</v>
      </c>
      <c r="AJ160" s="359">
        <f t="shared" ref="AJ160:AK160" si="154">IF(AI160-$X$19&gt;0,AI160-$X$19,0)</f>
        <v>2320</v>
      </c>
      <c r="AK160" s="360">
        <f t="shared" si="154"/>
        <v>740</v>
      </c>
      <c r="AL160" s="455">
        <v>119200</v>
      </c>
    </row>
    <row r="161" spans="26:38">
      <c r="Z161" s="454">
        <v>470000</v>
      </c>
      <c r="AA161" s="465">
        <v>473000</v>
      </c>
      <c r="AB161" s="608">
        <v>24990</v>
      </c>
      <c r="AC161" s="610">
        <v>19150</v>
      </c>
      <c r="AD161" s="610">
        <v>15920</v>
      </c>
      <c r="AE161" s="610">
        <v>12690</v>
      </c>
      <c r="AF161" s="610">
        <v>9450</v>
      </c>
      <c r="AG161" s="610">
        <v>7260</v>
      </c>
      <c r="AH161" s="610">
        <v>5650</v>
      </c>
      <c r="AI161" s="619">
        <v>4020</v>
      </c>
      <c r="AJ161" s="359">
        <f t="shared" ref="AJ161:AK161" si="155">IF(AI161-$X$19&gt;0,AI161-$X$19,0)</f>
        <v>2440</v>
      </c>
      <c r="AK161" s="360">
        <f t="shared" si="155"/>
        <v>860</v>
      </c>
      <c r="AL161" s="455">
        <v>120700</v>
      </c>
    </row>
    <row r="162" spans="26:38">
      <c r="Z162" s="454">
        <v>473000</v>
      </c>
      <c r="AA162" s="465">
        <v>476000</v>
      </c>
      <c r="AB162" s="608">
        <v>25480</v>
      </c>
      <c r="AC162" s="610">
        <v>19400</v>
      </c>
      <c r="AD162" s="610">
        <v>16160</v>
      </c>
      <c r="AE162" s="610">
        <v>12940</v>
      </c>
      <c r="AF162" s="610">
        <v>9700</v>
      </c>
      <c r="AG162" s="610">
        <v>7380</v>
      </c>
      <c r="AH162" s="610">
        <v>5770</v>
      </c>
      <c r="AI162" s="619">
        <v>4150</v>
      </c>
      <c r="AJ162" s="359">
        <f t="shared" ref="AJ162:AK162" si="156">IF(AI162-$X$19&gt;0,AI162-$X$19,0)</f>
        <v>2570</v>
      </c>
      <c r="AK162" s="360">
        <f t="shared" si="156"/>
        <v>990</v>
      </c>
      <c r="AL162" s="455">
        <v>122300</v>
      </c>
    </row>
    <row r="163" spans="26:38">
      <c r="Z163" s="459">
        <v>476000</v>
      </c>
      <c r="AA163" s="466">
        <v>479000</v>
      </c>
      <c r="AB163" s="609">
        <v>25970</v>
      </c>
      <c r="AC163" s="611">
        <v>19640</v>
      </c>
      <c r="AD163" s="611">
        <v>16410</v>
      </c>
      <c r="AE163" s="611">
        <v>13180</v>
      </c>
      <c r="AF163" s="611">
        <v>9940</v>
      </c>
      <c r="AG163" s="611">
        <v>7500</v>
      </c>
      <c r="AH163" s="611">
        <v>5890</v>
      </c>
      <c r="AI163" s="618">
        <v>4270</v>
      </c>
      <c r="AJ163" s="359">
        <f t="shared" ref="AJ163:AK163" si="157">IF(AI163-$X$19&gt;0,AI163-$X$19,0)</f>
        <v>2690</v>
      </c>
      <c r="AK163" s="360">
        <f t="shared" si="157"/>
        <v>1110</v>
      </c>
      <c r="AL163" s="461">
        <v>123800</v>
      </c>
    </row>
    <row r="164" spans="26:38">
      <c r="Z164" s="454">
        <v>479000</v>
      </c>
      <c r="AA164" s="465">
        <v>482000</v>
      </c>
      <c r="AB164" s="608">
        <v>26460</v>
      </c>
      <c r="AC164" s="610">
        <v>20000</v>
      </c>
      <c r="AD164" s="610">
        <v>16650</v>
      </c>
      <c r="AE164" s="610">
        <v>13430</v>
      </c>
      <c r="AF164" s="610">
        <v>10190</v>
      </c>
      <c r="AG164" s="610">
        <v>7630</v>
      </c>
      <c r="AH164" s="610">
        <v>6010</v>
      </c>
      <c r="AI164" s="619">
        <v>4390</v>
      </c>
      <c r="AJ164" s="359">
        <f t="shared" ref="AJ164:AK164" si="158">IF(AI164-$X$19&gt;0,AI164-$X$19,0)</f>
        <v>2810</v>
      </c>
      <c r="AK164" s="360">
        <f t="shared" si="158"/>
        <v>1230</v>
      </c>
      <c r="AL164" s="455">
        <v>125400</v>
      </c>
    </row>
    <row r="165" spans="26:38">
      <c r="Z165" s="454">
        <v>482000</v>
      </c>
      <c r="AA165" s="465">
        <v>485000</v>
      </c>
      <c r="AB165" s="608">
        <v>26950</v>
      </c>
      <c r="AC165" s="610">
        <v>20490</v>
      </c>
      <c r="AD165" s="610">
        <v>16900</v>
      </c>
      <c r="AE165" s="610">
        <v>13670</v>
      </c>
      <c r="AF165" s="610">
        <v>10430</v>
      </c>
      <c r="AG165" s="610">
        <v>7750</v>
      </c>
      <c r="AH165" s="610">
        <v>6140</v>
      </c>
      <c r="AI165" s="619">
        <v>4510</v>
      </c>
      <c r="AJ165" s="359">
        <f t="shared" ref="AJ165:AK165" si="159">IF(AI165-$X$19&gt;0,AI165-$X$19,0)</f>
        <v>2930</v>
      </c>
      <c r="AK165" s="360">
        <f t="shared" si="159"/>
        <v>1350</v>
      </c>
      <c r="AL165" s="455">
        <v>127000</v>
      </c>
    </row>
    <row r="166" spans="26:38">
      <c r="Z166" s="454">
        <v>485000</v>
      </c>
      <c r="AA166" s="465">
        <v>488000</v>
      </c>
      <c r="AB166" s="608">
        <v>27440</v>
      </c>
      <c r="AC166" s="610">
        <v>20980</v>
      </c>
      <c r="AD166" s="610">
        <v>17140</v>
      </c>
      <c r="AE166" s="610">
        <v>13920</v>
      </c>
      <c r="AF166" s="610">
        <v>10680</v>
      </c>
      <c r="AG166" s="610">
        <v>7870</v>
      </c>
      <c r="AH166" s="610">
        <v>6260</v>
      </c>
      <c r="AI166" s="619">
        <v>4640</v>
      </c>
      <c r="AJ166" s="359">
        <f t="shared" ref="AJ166:AK166" si="160">IF(AI166-$X$19&gt;0,AI166-$X$19,0)</f>
        <v>3060</v>
      </c>
      <c r="AK166" s="360">
        <f t="shared" si="160"/>
        <v>1480</v>
      </c>
      <c r="AL166" s="455">
        <v>128500</v>
      </c>
    </row>
    <row r="167" spans="26:38">
      <c r="Z167" s="454">
        <v>488000</v>
      </c>
      <c r="AA167" s="465">
        <v>491000</v>
      </c>
      <c r="AB167" s="608">
        <v>27930</v>
      </c>
      <c r="AC167" s="610">
        <v>21470</v>
      </c>
      <c r="AD167" s="610">
        <v>17390</v>
      </c>
      <c r="AE167" s="610">
        <v>14160</v>
      </c>
      <c r="AF167" s="610">
        <v>10920</v>
      </c>
      <c r="AG167" s="610">
        <v>7990</v>
      </c>
      <c r="AH167" s="610">
        <v>6380</v>
      </c>
      <c r="AI167" s="619">
        <v>4760</v>
      </c>
      <c r="AJ167" s="359">
        <f t="shared" ref="AJ167:AK167" si="161">IF(AI167-$X$19&gt;0,AI167-$X$19,0)</f>
        <v>3180</v>
      </c>
      <c r="AK167" s="360">
        <f t="shared" si="161"/>
        <v>1600</v>
      </c>
      <c r="AL167" s="455">
        <v>130200</v>
      </c>
    </row>
    <row r="168" spans="26:38">
      <c r="Z168" s="459">
        <v>491000</v>
      </c>
      <c r="AA168" s="466">
        <v>494000</v>
      </c>
      <c r="AB168" s="609">
        <v>28420</v>
      </c>
      <c r="AC168" s="611">
        <v>21960</v>
      </c>
      <c r="AD168" s="611">
        <v>17630</v>
      </c>
      <c r="AE168" s="611">
        <v>14410</v>
      </c>
      <c r="AF168" s="611">
        <v>11170</v>
      </c>
      <c r="AG168" s="611">
        <v>8120</v>
      </c>
      <c r="AH168" s="611">
        <v>6500</v>
      </c>
      <c r="AI168" s="618">
        <v>4880</v>
      </c>
      <c r="AJ168" s="359">
        <f t="shared" ref="AJ168:AK168" si="162">IF(AI168-$X$19&gt;0,AI168-$X$19,0)</f>
        <v>3300</v>
      </c>
      <c r="AK168" s="360">
        <f t="shared" si="162"/>
        <v>1720</v>
      </c>
      <c r="AL168" s="461">
        <v>131700</v>
      </c>
    </row>
    <row r="169" spans="26:38">
      <c r="Z169" s="454">
        <v>494000</v>
      </c>
      <c r="AA169" s="465">
        <v>497000</v>
      </c>
      <c r="AB169" s="608">
        <v>28910</v>
      </c>
      <c r="AC169" s="610">
        <v>22450</v>
      </c>
      <c r="AD169" s="610">
        <v>17880</v>
      </c>
      <c r="AE169" s="610">
        <v>14650</v>
      </c>
      <c r="AF169" s="610">
        <v>11410</v>
      </c>
      <c r="AG169" s="610">
        <v>8240</v>
      </c>
      <c r="AH169" s="610">
        <v>6630</v>
      </c>
      <c r="AI169" s="619">
        <v>5000</v>
      </c>
      <c r="AJ169" s="359">
        <f t="shared" ref="AJ169:AK169" si="163">IF(AI169-$X$19&gt;0,AI169-$X$19,0)</f>
        <v>3420</v>
      </c>
      <c r="AK169" s="360">
        <f t="shared" si="163"/>
        <v>1840</v>
      </c>
      <c r="AL169" s="455">
        <v>133300</v>
      </c>
    </row>
    <row r="170" spans="26:38">
      <c r="Z170" s="454">
        <v>497000</v>
      </c>
      <c r="AA170" s="465">
        <v>500000</v>
      </c>
      <c r="AB170" s="608">
        <v>29400</v>
      </c>
      <c r="AC170" s="610">
        <v>22940</v>
      </c>
      <c r="AD170" s="610">
        <v>18120</v>
      </c>
      <c r="AE170" s="610">
        <v>14900</v>
      </c>
      <c r="AF170" s="610">
        <v>11660</v>
      </c>
      <c r="AG170" s="610">
        <v>8420</v>
      </c>
      <c r="AH170" s="610">
        <v>6750</v>
      </c>
      <c r="AI170" s="619">
        <v>5130</v>
      </c>
      <c r="AJ170" s="359">
        <f t="shared" ref="AJ170:AK170" si="164">IF(AI170-$X$19&gt;0,AI170-$X$19,0)</f>
        <v>3550</v>
      </c>
      <c r="AK170" s="360">
        <f t="shared" si="164"/>
        <v>1970</v>
      </c>
      <c r="AL170" s="455">
        <v>134900</v>
      </c>
    </row>
    <row r="171" spans="26:38">
      <c r="Z171" s="454">
        <v>500000</v>
      </c>
      <c r="AA171" s="465">
        <v>503000</v>
      </c>
      <c r="AB171" s="608">
        <v>29890</v>
      </c>
      <c r="AC171" s="610">
        <v>23430</v>
      </c>
      <c r="AD171" s="610">
        <v>18370</v>
      </c>
      <c r="AE171" s="610">
        <v>15140</v>
      </c>
      <c r="AF171" s="610">
        <v>11900</v>
      </c>
      <c r="AG171" s="610">
        <v>8670</v>
      </c>
      <c r="AH171" s="610">
        <v>6870</v>
      </c>
      <c r="AI171" s="619">
        <v>5250</v>
      </c>
      <c r="AJ171" s="359">
        <f t="shared" ref="AJ171:AK171" si="165">IF(AI171-$X$19&gt;0,AI171-$X$19,0)</f>
        <v>3670</v>
      </c>
      <c r="AK171" s="360">
        <f t="shared" si="165"/>
        <v>2090</v>
      </c>
      <c r="AL171" s="455">
        <v>136400</v>
      </c>
    </row>
    <row r="172" spans="26:38">
      <c r="Z172" s="454">
        <v>503000</v>
      </c>
      <c r="AA172" s="465">
        <v>506000</v>
      </c>
      <c r="AB172" s="608">
        <v>30380</v>
      </c>
      <c r="AC172" s="610">
        <v>23920</v>
      </c>
      <c r="AD172" s="610">
        <v>18610</v>
      </c>
      <c r="AE172" s="610">
        <v>15390</v>
      </c>
      <c r="AF172" s="610">
        <v>12150</v>
      </c>
      <c r="AG172" s="610">
        <v>8910</v>
      </c>
      <c r="AH172" s="610">
        <v>6990</v>
      </c>
      <c r="AI172" s="619">
        <v>5370</v>
      </c>
      <c r="AJ172" s="359">
        <f t="shared" ref="AJ172:AK172" si="166">IF(AI172-$X$19&gt;0,AI172-$X$19,0)</f>
        <v>3790</v>
      </c>
      <c r="AK172" s="360">
        <f t="shared" si="166"/>
        <v>2210</v>
      </c>
      <c r="AL172" s="455">
        <v>138100</v>
      </c>
    </row>
    <row r="173" spans="26:38">
      <c r="Z173" s="459">
        <v>506000</v>
      </c>
      <c r="AA173" s="466">
        <v>509000</v>
      </c>
      <c r="AB173" s="609">
        <v>30880</v>
      </c>
      <c r="AC173" s="611">
        <v>24410</v>
      </c>
      <c r="AD173" s="611">
        <v>18860</v>
      </c>
      <c r="AE173" s="611">
        <v>15630</v>
      </c>
      <c r="AF173" s="611">
        <v>12390</v>
      </c>
      <c r="AG173" s="611">
        <v>9160</v>
      </c>
      <c r="AH173" s="611">
        <v>7120</v>
      </c>
      <c r="AI173" s="618">
        <v>5490</v>
      </c>
      <c r="AJ173" s="359">
        <f t="shared" ref="AJ173:AK173" si="167">IF(AI173-$X$19&gt;0,AI173-$X$19,0)</f>
        <v>3910</v>
      </c>
      <c r="AK173" s="360">
        <f t="shared" si="167"/>
        <v>2330</v>
      </c>
      <c r="AL173" s="461">
        <v>139900</v>
      </c>
    </row>
    <row r="174" spans="26:38">
      <c r="Z174" s="454">
        <v>509000</v>
      </c>
      <c r="AA174" s="465">
        <v>512000</v>
      </c>
      <c r="AB174" s="608">
        <v>31370</v>
      </c>
      <c r="AC174" s="610">
        <v>24900</v>
      </c>
      <c r="AD174" s="610">
        <v>19100</v>
      </c>
      <c r="AE174" s="610">
        <v>15880</v>
      </c>
      <c r="AF174" s="610">
        <v>12640</v>
      </c>
      <c r="AG174" s="610">
        <v>9400</v>
      </c>
      <c r="AH174" s="610">
        <v>7240</v>
      </c>
      <c r="AI174" s="619">
        <v>5620</v>
      </c>
      <c r="AJ174" s="359">
        <f t="shared" ref="AJ174:AK174" si="168">IF(AI174-$X$19&gt;0,AI174-$X$19,0)</f>
        <v>4040</v>
      </c>
      <c r="AK174" s="360">
        <f t="shared" si="168"/>
        <v>2460</v>
      </c>
      <c r="AL174" s="455">
        <v>141500</v>
      </c>
    </row>
    <row r="175" spans="26:38">
      <c r="Z175" s="454">
        <v>512000</v>
      </c>
      <c r="AA175" s="465">
        <v>515000</v>
      </c>
      <c r="AB175" s="608">
        <v>31860</v>
      </c>
      <c r="AC175" s="610">
        <v>25390</v>
      </c>
      <c r="AD175" s="610">
        <v>19350</v>
      </c>
      <c r="AE175" s="610">
        <v>16120</v>
      </c>
      <c r="AF175" s="610">
        <v>12890</v>
      </c>
      <c r="AG175" s="610">
        <v>9650</v>
      </c>
      <c r="AH175" s="610">
        <v>7360</v>
      </c>
      <c r="AI175" s="619">
        <v>5740</v>
      </c>
      <c r="AJ175" s="359">
        <f t="shared" ref="AJ175:AK175" si="169">IF(AI175-$X$19&gt;0,AI175-$X$19,0)</f>
        <v>4160</v>
      </c>
      <c r="AK175" s="360">
        <f t="shared" si="169"/>
        <v>2580</v>
      </c>
      <c r="AL175" s="455">
        <v>143200</v>
      </c>
    </row>
    <row r="176" spans="26:38">
      <c r="Z176" s="454">
        <v>515000</v>
      </c>
      <c r="AA176" s="465">
        <v>518000</v>
      </c>
      <c r="AB176" s="608">
        <v>32350</v>
      </c>
      <c r="AC176" s="610">
        <v>25880</v>
      </c>
      <c r="AD176" s="610">
        <v>19590</v>
      </c>
      <c r="AE176" s="610">
        <v>16370</v>
      </c>
      <c r="AF176" s="610">
        <v>13130</v>
      </c>
      <c r="AG176" s="610">
        <v>9890</v>
      </c>
      <c r="AH176" s="610">
        <v>7480</v>
      </c>
      <c r="AI176" s="619">
        <v>5860</v>
      </c>
      <c r="AJ176" s="359">
        <f t="shared" ref="AJ176:AK176" si="170">IF(AI176-$X$19&gt;0,AI176-$X$19,0)</f>
        <v>4280</v>
      </c>
      <c r="AK176" s="360">
        <f t="shared" si="170"/>
        <v>2700</v>
      </c>
      <c r="AL176" s="455">
        <v>145000</v>
      </c>
    </row>
    <row r="177" spans="26:38">
      <c r="Z177" s="454">
        <v>518000</v>
      </c>
      <c r="AA177" s="465">
        <v>521000</v>
      </c>
      <c r="AB177" s="608">
        <v>32840</v>
      </c>
      <c r="AC177" s="610">
        <v>26370</v>
      </c>
      <c r="AD177" s="610">
        <v>19900</v>
      </c>
      <c r="AE177" s="610">
        <v>16610</v>
      </c>
      <c r="AF177" s="610">
        <v>13380</v>
      </c>
      <c r="AG177" s="610">
        <v>10140</v>
      </c>
      <c r="AH177" s="610">
        <v>7610</v>
      </c>
      <c r="AI177" s="619">
        <v>5980</v>
      </c>
      <c r="AJ177" s="359">
        <f t="shared" ref="AJ177:AK177" si="171">IF(AI177-$X$19&gt;0,AI177-$X$19,0)</f>
        <v>4400</v>
      </c>
      <c r="AK177" s="360">
        <f t="shared" si="171"/>
        <v>2820</v>
      </c>
      <c r="AL177" s="455">
        <v>146600</v>
      </c>
    </row>
    <row r="178" spans="26:38">
      <c r="Z178" s="459">
        <v>521000</v>
      </c>
      <c r="AA178" s="466">
        <v>524000</v>
      </c>
      <c r="AB178" s="609">
        <v>33330</v>
      </c>
      <c r="AC178" s="611">
        <v>26800</v>
      </c>
      <c r="AD178" s="611">
        <v>20390</v>
      </c>
      <c r="AE178" s="611">
        <v>16860</v>
      </c>
      <c r="AF178" s="611">
        <v>13620</v>
      </c>
      <c r="AG178" s="611">
        <v>10380</v>
      </c>
      <c r="AH178" s="611">
        <v>7730</v>
      </c>
      <c r="AI178" s="618">
        <v>6110</v>
      </c>
      <c r="AJ178" s="359">
        <f t="shared" ref="AJ178:AK178" si="172">IF(AI178-$X$19&gt;0,AI178-$X$19,0)</f>
        <v>4530</v>
      </c>
      <c r="AK178" s="360">
        <f t="shared" si="172"/>
        <v>2950</v>
      </c>
      <c r="AL178" s="461">
        <v>148400</v>
      </c>
    </row>
    <row r="179" spans="26:38">
      <c r="Z179" s="454">
        <v>524000</v>
      </c>
      <c r="AA179" s="465">
        <v>527000</v>
      </c>
      <c r="AB179" s="608">
        <v>33820</v>
      </c>
      <c r="AC179" s="610">
        <v>27350</v>
      </c>
      <c r="AD179" s="610">
        <v>20880</v>
      </c>
      <c r="AE179" s="610">
        <v>17100</v>
      </c>
      <c r="AF179" s="610">
        <v>13870</v>
      </c>
      <c r="AG179" s="610">
        <v>10630</v>
      </c>
      <c r="AH179" s="610">
        <v>7850</v>
      </c>
      <c r="AI179" s="619">
        <v>6230</v>
      </c>
      <c r="AJ179" s="359">
        <f t="shared" ref="AJ179:AK179" si="173">IF(AI179-$X$19&gt;0,AI179-$X$19,0)</f>
        <v>4650</v>
      </c>
      <c r="AK179" s="360">
        <f t="shared" si="173"/>
        <v>3070</v>
      </c>
      <c r="AL179" s="455">
        <v>150100</v>
      </c>
    </row>
    <row r="180" spans="26:38">
      <c r="Z180" s="454">
        <v>527000</v>
      </c>
      <c r="AA180" s="465">
        <v>530000</v>
      </c>
      <c r="AB180" s="608">
        <v>34310</v>
      </c>
      <c r="AC180" s="610">
        <v>27840</v>
      </c>
      <c r="AD180" s="610">
        <v>21370</v>
      </c>
      <c r="AE180" s="610">
        <v>17350</v>
      </c>
      <c r="AF180" s="610">
        <v>14110</v>
      </c>
      <c r="AG180" s="610">
        <v>10870</v>
      </c>
      <c r="AH180" s="610">
        <v>7970</v>
      </c>
      <c r="AI180" s="619">
        <v>6350</v>
      </c>
      <c r="AJ180" s="359">
        <f t="shared" ref="AJ180:AK180" si="174">IF(AI180-$X$19&gt;0,AI180-$X$19,0)</f>
        <v>4770</v>
      </c>
      <c r="AK180" s="360">
        <f t="shared" si="174"/>
        <v>3190</v>
      </c>
      <c r="AL180" s="455">
        <v>151700</v>
      </c>
    </row>
    <row r="181" spans="26:38">
      <c r="Z181" s="454">
        <v>530000</v>
      </c>
      <c r="AA181" s="465">
        <v>533000</v>
      </c>
      <c r="AB181" s="608">
        <v>34800</v>
      </c>
      <c r="AC181" s="610">
        <v>28330</v>
      </c>
      <c r="AD181" s="610">
        <v>21860</v>
      </c>
      <c r="AE181" s="610">
        <v>17590</v>
      </c>
      <c r="AF181" s="610">
        <v>14360</v>
      </c>
      <c r="AG181" s="610">
        <v>11120</v>
      </c>
      <c r="AH181" s="610">
        <v>8100</v>
      </c>
      <c r="AI181" s="619">
        <v>6470</v>
      </c>
      <c r="AJ181" s="359">
        <f t="shared" ref="AJ181:AK181" si="175">IF(AI181-$X$19&gt;0,AI181-$X$19,0)</f>
        <v>4890</v>
      </c>
      <c r="AK181" s="360">
        <f t="shared" si="175"/>
        <v>3310</v>
      </c>
      <c r="AL181" s="455">
        <v>153300</v>
      </c>
    </row>
    <row r="182" spans="26:38">
      <c r="Z182" s="454">
        <v>533000</v>
      </c>
      <c r="AA182" s="465">
        <v>536000</v>
      </c>
      <c r="AB182" s="608">
        <v>35290</v>
      </c>
      <c r="AC182" s="610">
        <v>28820</v>
      </c>
      <c r="AD182" s="610">
        <v>22350</v>
      </c>
      <c r="AE182" s="610">
        <v>17840</v>
      </c>
      <c r="AF182" s="610">
        <v>14600</v>
      </c>
      <c r="AG182" s="610">
        <v>11360</v>
      </c>
      <c r="AH182" s="610">
        <v>8220</v>
      </c>
      <c r="AI182" s="619">
        <v>6600</v>
      </c>
      <c r="AJ182" s="359">
        <f t="shared" ref="AJ182:AK182" si="176">IF(AI182-$X$19&gt;0,AI182-$X$19,0)</f>
        <v>5020</v>
      </c>
      <c r="AK182" s="360">
        <f t="shared" si="176"/>
        <v>3440</v>
      </c>
      <c r="AL182" s="455">
        <v>154900</v>
      </c>
    </row>
    <row r="183" spans="26:38">
      <c r="Z183" s="459">
        <v>536000</v>
      </c>
      <c r="AA183" s="466">
        <v>539000</v>
      </c>
      <c r="AB183" s="609">
        <v>35780</v>
      </c>
      <c r="AC183" s="611">
        <v>29310</v>
      </c>
      <c r="AD183" s="611">
        <v>22840</v>
      </c>
      <c r="AE183" s="611">
        <v>18080</v>
      </c>
      <c r="AF183" s="611">
        <v>14850</v>
      </c>
      <c r="AG183" s="611">
        <v>11610</v>
      </c>
      <c r="AH183" s="611">
        <v>8380</v>
      </c>
      <c r="AI183" s="618">
        <v>6720</v>
      </c>
      <c r="AJ183" s="359">
        <f t="shared" ref="AJ183:AK183" si="177">IF(AI183-$X$19&gt;0,AI183-$X$19,0)</f>
        <v>5140</v>
      </c>
      <c r="AK183" s="360">
        <f t="shared" si="177"/>
        <v>3560</v>
      </c>
      <c r="AL183" s="461">
        <v>156400</v>
      </c>
    </row>
    <row r="184" spans="26:38">
      <c r="Z184" s="454">
        <v>539000</v>
      </c>
      <c r="AA184" s="465">
        <v>542000</v>
      </c>
      <c r="AB184" s="608">
        <v>36270</v>
      </c>
      <c r="AC184" s="610">
        <v>29800</v>
      </c>
      <c r="AD184" s="610">
        <v>23330</v>
      </c>
      <c r="AE184" s="610">
        <v>18330</v>
      </c>
      <c r="AF184" s="610">
        <v>15090</v>
      </c>
      <c r="AG184" s="610">
        <v>11850</v>
      </c>
      <c r="AH184" s="610">
        <v>8630</v>
      </c>
      <c r="AI184" s="619">
        <v>6840</v>
      </c>
      <c r="AJ184" s="359">
        <f t="shared" ref="AJ184:AK184" si="178">IF(AI184-$X$19&gt;0,AI184-$X$19,0)</f>
        <v>5260</v>
      </c>
      <c r="AK184" s="360">
        <f t="shared" si="178"/>
        <v>3680</v>
      </c>
      <c r="AL184" s="455">
        <v>158100</v>
      </c>
    </row>
    <row r="185" spans="26:38">
      <c r="Z185" s="454">
        <v>542000</v>
      </c>
      <c r="AA185" s="465">
        <v>545000</v>
      </c>
      <c r="AB185" s="608">
        <v>36760</v>
      </c>
      <c r="AC185" s="610">
        <v>30290</v>
      </c>
      <c r="AD185" s="610">
        <v>23820</v>
      </c>
      <c r="AE185" s="610">
        <v>18570</v>
      </c>
      <c r="AF185" s="610">
        <v>15340</v>
      </c>
      <c r="AG185" s="610">
        <v>12100</v>
      </c>
      <c r="AH185" s="610">
        <v>8870</v>
      </c>
      <c r="AI185" s="619">
        <v>6960</v>
      </c>
      <c r="AJ185" s="359">
        <f t="shared" ref="AJ185:AK185" si="179">IF(AI185-$X$19&gt;0,AI185-$X$19,0)</f>
        <v>5380</v>
      </c>
      <c r="AK185" s="360">
        <f t="shared" si="179"/>
        <v>3800</v>
      </c>
      <c r="AL185" s="455">
        <v>159600</v>
      </c>
    </row>
    <row r="186" spans="26:38">
      <c r="Z186" s="454">
        <v>545000</v>
      </c>
      <c r="AA186" s="465">
        <v>548000</v>
      </c>
      <c r="AB186" s="608">
        <v>37250</v>
      </c>
      <c r="AC186" s="610">
        <v>30780</v>
      </c>
      <c r="AD186" s="610">
        <v>24310</v>
      </c>
      <c r="AE186" s="610">
        <v>18820</v>
      </c>
      <c r="AF186" s="610">
        <v>15580</v>
      </c>
      <c r="AG186" s="610">
        <v>12340</v>
      </c>
      <c r="AH186" s="610">
        <v>9120</v>
      </c>
      <c r="AI186" s="619">
        <v>7090</v>
      </c>
      <c r="AJ186" s="359">
        <f t="shared" ref="AJ186:AK186" si="180">IF(AI186-$X$19&gt;0,AI186-$X$19,0)</f>
        <v>5510</v>
      </c>
      <c r="AK186" s="360">
        <f t="shared" si="180"/>
        <v>3930</v>
      </c>
      <c r="AL186" s="455">
        <v>161200</v>
      </c>
    </row>
    <row r="187" spans="26:38">
      <c r="Z187" s="454">
        <v>548000</v>
      </c>
      <c r="AA187" s="465">
        <v>551000</v>
      </c>
      <c r="AB187" s="608">
        <v>37740</v>
      </c>
      <c r="AC187" s="610">
        <v>31270</v>
      </c>
      <c r="AD187" s="610">
        <v>24800</v>
      </c>
      <c r="AE187" s="610">
        <v>19060</v>
      </c>
      <c r="AF187" s="610">
        <v>15830</v>
      </c>
      <c r="AG187" s="610">
        <v>12590</v>
      </c>
      <c r="AH187" s="610">
        <v>9360</v>
      </c>
      <c r="AI187" s="619">
        <v>7210</v>
      </c>
      <c r="AJ187" s="359">
        <f t="shared" ref="AJ187:AK187" si="181">IF(AI187-$X$19&gt;0,AI187-$X$19,0)</f>
        <v>5630</v>
      </c>
      <c r="AK187" s="360">
        <f t="shared" si="181"/>
        <v>4050</v>
      </c>
      <c r="AL187" s="455">
        <v>162700</v>
      </c>
    </row>
    <row r="188" spans="26:38">
      <c r="Z188" s="459">
        <v>551000</v>
      </c>
      <c r="AA188" s="466">
        <v>554000</v>
      </c>
      <c r="AB188" s="609">
        <v>38280</v>
      </c>
      <c r="AC188" s="611">
        <v>31810</v>
      </c>
      <c r="AD188" s="611">
        <v>25340</v>
      </c>
      <c r="AE188" s="611">
        <v>19330</v>
      </c>
      <c r="AF188" s="611">
        <v>16100</v>
      </c>
      <c r="AG188" s="611">
        <v>12860</v>
      </c>
      <c r="AH188" s="611">
        <v>9630</v>
      </c>
      <c r="AI188" s="618">
        <v>7350</v>
      </c>
      <c r="AJ188" s="359">
        <f t="shared" ref="AJ188:AK188" si="182">IF(AI188-$X$19&gt;0,AI188-$X$19,0)</f>
        <v>5770</v>
      </c>
      <c r="AK188" s="360">
        <f t="shared" si="182"/>
        <v>4190</v>
      </c>
      <c r="AL188" s="461">
        <v>164300</v>
      </c>
    </row>
    <row r="189" spans="26:38">
      <c r="Z189" s="454">
        <v>554000</v>
      </c>
      <c r="AA189" s="465">
        <v>557000</v>
      </c>
      <c r="AB189" s="608">
        <v>38830</v>
      </c>
      <c r="AC189" s="610">
        <v>32370</v>
      </c>
      <c r="AD189" s="610">
        <v>25890</v>
      </c>
      <c r="AE189" s="610">
        <v>19600</v>
      </c>
      <c r="AF189" s="610">
        <v>16380</v>
      </c>
      <c r="AG189" s="610">
        <v>13140</v>
      </c>
      <c r="AH189" s="610">
        <v>9900</v>
      </c>
      <c r="AI189" s="619">
        <v>7480</v>
      </c>
      <c r="AJ189" s="359">
        <f t="shared" ref="AJ189:AK189" si="183">IF(AI189-$X$19&gt;0,AI189-$X$19,0)</f>
        <v>5900</v>
      </c>
      <c r="AK189" s="360">
        <f t="shared" si="183"/>
        <v>4320</v>
      </c>
      <c r="AL189" s="455">
        <v>165900</v>
      </c>
    </row>
    <row r="190" spans="26:38">
      <c r="Z190" s="454">
        <v>557000</v>
      </c>
      <c r="AA190" s="465">
        <v>560000</v>
      </c>
      <c r="AB190" s="608">
        <v>39380</v>
      </c>
      <c r="AC190" s="610">
        <v>32920</v>
      </c>
      <c r="AD190" s="610">
        <v>26440</v>
      </c>
      <c r="AE190" s="610">
        <v>19980</v>
      </c>
      <c r="AF190" s="610">
        <v>16650</v>
      </c>
      <c r="AG190" s="610">
        <v>13420</v>
      </c>
      <c r="AH190" s="610">
        <v>10180</v>
      </c>
      <c r="AI190" s="619">
        <v>7630</v>
      </c>
      <c r="AJ190" s="359">
        <f t="shared" ref="AJ190:AK190" si="184">IF(AI190-$X$19&gt;0,AI190-$X$19,0)</f>
        <v>6050</v>
      </c>
      <c r="AK190" s="360">
        <f t="shared" si="184"/>
        <v>4470</v>
      </c>
      <c r="AL190" s="455">
        <v>167400</v>
      </c>
    </row>
    <row r="191" spans="26:38">
      <c r="Z191" s="454">
        <v>560000</v>
      </c>
      <c r="AA191" s="465">
        <v>563000</v>
      </c>
      <c r="AB191" s="608">
        <v>39930</v>
      </c>
      <c r="AC191" s="610">
        <v>33470</v>
      </c>
      <c r="AD191" s="610">
        <v>27000</v>
      </c>
      <c r="AE191" s="610">
        <v>20530</v>
      </c>
      <c r="AF191" s="610">
        <v>16930</v>
      </c>
      <c r="AG191" s="610">
        <v>13690</v>
      </c>
      <c r="AH191" s="610">
        <v>10460</v>
      </c>
      <c r="AI191" s="619">
        <v>7760</v>
      </c>
      <c r="AJ191" s="359">
        <f t="shared" ref="AJ191:AK191" si="185">IF(AI191-$X$19&gt;0,AI191-$X$19,0)</f>
        <v>6180</v>
      </c>
      <c r="AK191" s="360">
        <f t="shared" si="185"/>
        <v>4600</v>
      </c>
      <c r="AL191" s="455">
        <v>169000</v>
      </c>
    </row>
    <row r="192" spans="26:38">
      <c r="Z192" s="454">
        <v>563000</v>
      </c>
      <c r="AA192" s="465">
        <v>566000</v>
      </c>
      <c r="AB192" s="608">
        <v>40480</v>
      </c>
      <c r="AC192" s="610">
        <v>34020</v>
      </c>
      <c r="AD192" s="610">
        <v>27550</v>
      </c>
      <c r="AE192" s="610">
        <v>21080</v>
      </c>
      <c r="AF192" s="625">
        <v>17200</v>
      </c>
      <c r="AG192" s="610">
        <v>13970</v>
      </c>
      <c r="AH192" s="610">
        <v>10730</v>
      </c>
      <c r="AI192" s="619">
        <v>7900</v>
      </c>
      <c r="AJ192" s="359">
        <f t="shared" ref="AJ192:AK192" si="186">IF(AI192-$X$19&gt;0,AI192-$X$19,0)</f>
        <v>6320</v>
      </c>
      <c r="AK192" s="360">
        <f t="shared" si="186"/>
        <v>4740</v>
      </c>
      <c r="AL192" s="455">
        <v>170500</v>
      </c>
    </row>
    <row r="193" spans="26:38">
      <c r="Z193" s="459">
        <v>566000</v>
      </c>
      <c r="AA193" s="466">
        <v>569000</v>
      </c>
      <c r="AB193" s="609">
        <v>41030</v>
      </c>
      <c r="AC193" s="611">
        <v>34570</v>
      </c>
      <c r="AD193" s="611">
        <v>28100</v>
      </c>
      <c r="AE193" s="611">
        <v>21630</v>
      </c>
      <c r="AF193" s="611">
        <v>17480</v>
      </c>
      <c r="AG193" s="611">
        <v>14240</v>
      </c>
      <c r="AH193" s="611">
        <v>11010</v>
      </c>
      <c r="AI193" s="618">
        <v>8040</v>
      </c>
      <c r="AJ193" s="359">
        <f t="shared" ref="AJ193:AK193" si="187">IF(AI193-$X$19&gt;0,AI193-$X$19,0)</f>
        <v>6460</v>
      </c>
      <c r="AK193" s="360">
        <f t="shared" si="187"/>
        <v>4880</v>
      </c>
      <c r="AL193" s="461">
        <v>172000</v>
      </c>
    </row>
    <row r="194" spans="26:38">
      <c r="Z194" s="454">
        <v>569000</v>
      </c>
      <c r="AA194" s="465">
        <v>572000</v>
      </c>
      <c r="AB194" s="608">
        <v>41590</v>
      </c>
      <c r="AC194" s="610">
        <v>35120</v>
      </c>
      <c r="AD194" s="610">
        <v>28650</v>
      </c>
      <c r="AE194" s="610">
        <v>22190</v>
      </c>
      <c r="AF194" s="610">
        <v>17760</v>
      </c>
      <c r="AG194" s="610">
        <v>14520</v>
      </c>
      <c r="AH194" s="610">
        <v>11280</v>
      </c>
      <c r="AI194" s="619">
        <v>8180</v>
      </c>
      <c r="AJ194" s="359">
        <f t="shared" ref="AJ194:AK194" si="188">IF(AI194-$X$19&gt;0,AI194-$X$19,0)</f>
        <v>6600</v>
      </c>
      <c r="AK194" s="360">
        <f t="shared" si="188"/>
        <v>5020</v>
      </c>
      <c r="AL194" s="455">
        <v>173600</v>
      </c>
    </row>
    <row r="195" spans="26:38">
      <c r="Z195" s="454">
        <v>572000</v>
      </c>
      <c r="AA195" s="465">
        <v>575000</v>
      </c>
      <c r="AB195" s="608">
        <v>42140</v>
      </c>
      <c r="AC195" s="610">
        <v>35670</v>
      </c>
      <c r="AD195" s="610">
        <v>29200</v>
      </c>
      <c r="AE195" s="610">
        <v>22740</v>
      </c>
      <c r="AF195" s="610">
        <v>18030</v>
      </c>
      <c r="AG195" s="610">
        <v>14790</v>
      </c>
      <c r="AH195" s="610">
        <v>11560</v>
      </c>
      <c r="AI195" s="619">
        <v>6330</v>
      </c>
      <c r="AJ195" s="359">
        <f t="shared" ref="AJ195:AK195" si="189">IF(AI195-$X$19&gt;0,AI195-$X$19,0)</f>
        <v>4750</v>
      </c>
      <c r="AK195" s="360">
        <f t="shared" si="189"/>
        <v>3170</v>
      </c>
      <c r="AL195" s="455">
        <v>175100</v>
      </c>
    </row>
    <row r="196" spans="26:38">
      <c r="Z196" s="454">
        <v>575000</v>
      </c>
      <c r="AA196" s="465">
        <v>578000</v>
      </c>
      <c r="AB196" s="608">
        <v>42690</v>
      </c>
      <c r="AC196" s="610">
        <v>36230</v>
      </c>
      <c r="AD196" s="610">
        <v>29750</v>
      </c>
      <c r="AE196" s="610">
        <v>23290</v>
      </c>
      <c r="AF196" s="610">
        <v>18310</v>
      </c>
      <c r="AG196" s="610">
        <v>15070</v>
      </c>
      <c r="AH196" s="610">
        <v>11830</v>
      </c>
      <c r="AI196" s="619">
        <v>8610</v>
      </c>
      <c r="AJ196" s="359">
        <f t="shared" ref="AJ196:AK196" si="190">IF(AI196-$X$19&gt;0,AI196-$X$19,0)</f>
        <v>7030</v>
      </c>
      <c r="AK196" s="360">
        <f t="shared" si="190"/>
        <v>5450</v>
      </c>
      <c r="AL196" s="455">
        <v>176600</v>
      </c>
    </row>
    <row r="197" spans="26:38">
      <c r="Z197" s="454">
        <v>578000</v>
      </c>
      <c r="AA197" s="465">
        <v>581000</v>
      </c>
      <c r="AB197" s="608">
        <v>43240</v>
      </c>
      <c r="AC197" s="610">
        <v>36780</v>
      </c>
      <c r="AD197" s="610">
        <v>30300</v>
      </c>
      <c r="AE197" s="610">
        <v>23840</v>
      </c>
      <c r="AF197" s="625">
        <v>18580</v>
      </c>
      <c r="AG197" s="610">
        <v>15350</v>
      </c>
      <c r="AH197" s="610">
        <v>12110</v>
      </c>
      <c r="AI197" s="619">
        <v>8880</v>
      </c>
      <c r="AJ197" s="359">
        <f t="shared" ref="AJ197:AK197" si="191">IF(AI197-$X$19&gt;0,AI197-$X$19,0)</f>
        <v>7300</v>
      </c>
      <c r="AK197" s="360">
        <f t="shared" si="191"/>
        <v>5720</v>
      </c>
      <c r="AL197" s="455">
        <v>178200</v>
      </c>
    </row>
    <row r="198" spans="26:38">
      <c r="Z198" s="459">
        <v>581000</v>
      </c>
      <c r="AA198" s="466">
        <v>584000</v>
      </c>
      <c r="AB198" s="609">
        <v>43790</v>
      </c>
      <c r="AC198" s="611">
        <v>37330</v>
      </c>
      <c r="AD198" s="611">
        <v>30850</v>
      </c>
      <c r="AE198" s="611">
        <v>24390</v>
      </c>
      <c r="AF198" s="611">
        <v>18800</v>
      </c>
      <c r="AG198" s="611">
        <v>15620</v>
      </c>
      <c r="AH198" s="611">
        <v>12380</v>
      </c>
      <c r="AI198" s="618">
        <v>9160</v>
      </c>
      <c r="AJ198" s="359">
        <f t="shared" ref="AJ198:AK198" si="192">IF(AI198-$X$19&gt;0,AI198-$X$19,0)</f>
        <v>7580</v>
      </c>
      <c r="AK198" s="360">
        <f t="shared" si="192"/>
        <v>6000</v>
      </c>
      <c r="AL198" s="461">
        <v>179600</v>
      </c>
    </row>
    <row r="199" spans="26:38" ht="14.25" thickBot="1">
      <c r="Z199" s="507">
        <v>584000</v>
      </c>
      <c r="AA199" s="508">
        <v>587000</v>
      </c>
      <c r="AB199" s="612">
        <v>44340</v>
      </c>
      <c r="AC199" s="613">
        <v>37880</v>
      </c>
      <c r="AD199" s="613">
        <v>31410</v>
      </c>
      <c r="AE199" s="613">
        <v>24940</v>
      </c>
      <c r="AF199" s="613">
        <v>19130</v>
      </c>
      <c r="AG199" s="613">
        <v>15900</v>
      </c>
      <c r="AH199" s="613">
        <v>12660</v>
      </c>
      <c r="AI199" s="620">
        <v>9430</v>
      </c>
      <c r="AJ199" s="359">
        <f t="shared" ref="AJ199:AK199" si="193">IF(AI199-$X$19&gt;0,AI199-$X$19,0)</f>
        <v>7850</v>
      </c>
      <c r="AK199" s="360">
        <f t="shared" si="193"/>
        <v>6270</v>
      </c>
      <c r="AL199" s="510">
        <v>181100</v>
      </c>
    </row>
    <row r="200" spans="26:38">
      <c r="Z200" s="454">
        <v>587000</v>
      </c>
      <c r="AA200" s="465">
        <v>590000</v>
      </c>
      <c r="AB200" s="621">
        <v>44890</v>
      </c>
      <c r="AC200" s="622">
        <v>38430</v>
      </c>
      <c r="AD200" s="622">
        <v>31960</v>
      </c>
      <c r="AE200" s="622">
        <v>25490</v>
      </c>
      <c r="AF200" s="622">
        <v>19410</v>
      </c>
      <c r="AG200" s="622">
        <v>16170</v>
      </c>
      <c r="AH200" s="622">
        <v>12940</v>
      </c>
      <c r="AI200" s="623">
        <v>9710</v>
      </c>
      <c r="AJ200" s="359">
        <f t="shared" ref="AJ200:AK200" si="194">IF(AI200-$X$19&gt;0,AI200-$X$19,0)</f>
        <v>8130</v>
      </c>
      <c r="AK200" s="360">
        <f t="shared" si="194"/>
        <v>6550</v>
      </c>
      <c r="AL200" s="455">
        <v>182700</v>
      </c>
    </row>
    <row r="201" spans="26:38">
      <c r="Z201" s="454">
        <v>590000</v>
      </c>
      <c r="AA201" s="465">
        <v>593000</v>
      </c>
      <c r="AB201" s="608">
        <v>45440</v>
      </c>
      <c r="AC201" s="610">
        <v>38980</v>
      </c>
      <c r="AD201" s="610">
        <v>32510</v>
      </c>
      <c r="AE201" s="610">
        <v>26050</v>
      </c>
      <c r="AF201" s="610">
        <v>19680</v>
      </c>
      <c r="AG201" s="610">
        <v>16450</v>
      </c>
      <c r="AH201" s="610">
        <v>13210</v>
      </c>
      <c r="AI201" s="619">
        <v>9990</v>
      </c>
      <c r="AJ201" s="359">
        <f t="shared" ref="AJ201:AK201" si="195">IF(AI201-$X$19&gt;0,AI201-$X$19,0)</f>
        <v>8410</v>
      </c>
      <c r="AK201" s="360">
        <f t="shared" si="195"/>
        <v>6830</v>
      </c>
      <c r="AL201" s="455">
        <v>184200</v>
      </c>
    </row>
    <row r="202" spans="26:38">
      <c r="Z202" s="454">
        <v>593000</v>
      </c>
      <c r="AA202" s="465">
        <v>596000</v>
      </c>
      <c r="AB202" s="608">
        <v>46000</v>
      </c>
      <c r="AC202" s="610">
        <v>39530</v>
      </c>
      <c r="AD202" s="610">
        <v>33060</v>
      </c>
      <c r="AE202" s="610">
        <v>26600</v>
      </c>
      <c r="AF202" s="610">
        <v>20130</v>
      </c>
      <c r="AG202" s="610">
        <v>16720</v>
      </c>
      <c r="AH202" s="610">
        <v>13490</v>
      </c>
      <c r="AI202" s="619">
        <v>10260</v>
      </c>
      <c r="AJ202" s="359">
        <f t="shared" ref="AJ202:AK202" si="196">IF(AI202-$X$19&gt;0,AI202-$X$19,0)</f>
        <v>8680</v>
      </c>
      <c r="AK202" s="360">
        <f t="shared" si="196"/>
        <v>7100</v>
      </c>
      <c r="AL202" s="455">
        <v>185700</v>
      </c>
    </row>
    <row r="203" spans="26:38">
      <c r="Z203" s="459">
        <v>596000</v>
      </c>
      <c r="AA203" s="466">
        <v>599000</v>
      </c>
      <c r="AB203" s="609">
        <v>46550</v>
      </c>
      <c r="AC203" s="611">
        <v>40080</v>
      </c>
      <c r="AD203" s="611">
        <v>33610</v>
      </c>
      <c r="AE203" s="611">
        <v>27150</v>
      </c>
      <c r="AF203" s="611">
        <v>20690</v>
      </c>
      <c r="AG203" s="611">
        <v>17000</v>
      </c>
      <c r="AH203" s="626">
        <v>13760</v>
      </c>
      <c r="AI203" s="618">
        <v>10540</v>
      </c>
      <c r="AJ203" s="359">
        <f t="shared" ref="AJ203:AK203" si="197">IF(AI203-$X$19&gt;0,AI203-$X$19,0)</f>
        <v>8960</v>
      </c>
      <c r="AK203" s="360">
        <f t="shared" si="197"/>
        <v>7380</v>
      </c>
      <c r="AL203" s="461">
        <v>187300</v>
      </c>
    </row>
    <row r="204" spans="26:38">
      <c r="Z204" s="454">
        <v>599000</v>
      </c>
      <c r="AA204" s="465">
        <v>602000</v>
      </c>
      <c r="AB204" s="608">
        <v>47100</v>
      </c>
      <c r="AC204" s="610">
        <v>40640</v>
      </c>
      <c r="AD204" s="610">
        <v>34160</v>
      </c>
      <c r="AE204" s="610">
        <v>27700</v>
      </c>
      <c r="AF204" s="610">
        <v>21240</v>
      </c>
      <c r="AG204" s="610">
        <v>17280</v>
      </c>
      <c r="AH204" s="610">
        <v>14040</v>
      </c>
      <c r="AI204" s="619">
        <v>10810</v>
      </c>
      <c r="AJ204" s="359">
        <f t="shared" ref="AJ204:AK204" si="198">IF(AI204-$X$19&gt;0,AI204-$X$19,0)</f>
        <v>9230</v>
      </c>
      <c r="AK204" s="360">
        <f t="shared" si="198"/>
        <v>7650</v>
      </c>
      <c r="AL204" s="455">
        <v>188800</v>
      </c>
    </row>
    <row r="205" spans="26:38">
      <c r="Z205" s="454">
        <v>602000</v>
      </c>
      <c r="AA205" s="465">
        <v>605000</v>
      </c>
      <c r="AB205" s="608">
        <v>47650</v>
      </c>
      <c r="AC205" s="610">
        <v>41190</v>
      </c>
      <c r="AD205" s="610">
        <v>34710</v>
      </c>
      <c r="AE205" s="610">
        <v>28250</v>
      </c>
      <c r="AF205" s="610">
        <v>21790</v>
      </c>
      <c r="AG205" s="610">
        <v>17550</v>
      </c>
      <c r="AH205" s="610">
        <v>14310</v>
      </c>
      <c r="AI205" s="619">
        <v>11090</v>
      </c>
      <c r="AJ205" s="359">
        <f t="shared" ref="AJ205:AK205" si="199">IF(AI205-$X$19&gt;0,AI205-$X$19,0)</f>
        <v>9510</v>
      </c>
      <c r="AK205" s="360">
        <f t="shared" si="199"/>
        <v>7930</v>
      </c>
      <c r="AL205" s="455">
        <v>190300</v>
      </c>
    </row>
    <row r="206" spans="26:38">
      <c r="Z206" s="454">
        <v>605000</v>
      </c>
      <c r="AA206" s="465">
        <v>608000</v>
      </c>
      <c r="AB206" s="608">
        <v>48200</v>
      </c>
      <c r="AC206" s="610">
        <v>41740</v>
      </c>
      <c r="AD206" s="610">
        <v>35270</v>
      </c>
      <c r="AE206" s="610">
        <v>28800</v>
      </c>
      <c r="AF206" s="610">
        <v>22340</v>
      </c>
      <c r="AG206" s="610">
        <v>17830</v>
      </c>
      <c r="AH206" s="610">
        <v>14590</v>
      </c>
      <c r="AI206" s="619">
        <v>11360</v>
      </c>
      <c r="AJ206" s="359">
        <f t="shared" ref="AJ206:AK206" si="200">IF(AI206-$X$19&gt;0,AI206-$X$19,0)</f>
        <v>9780</v>
      </c>
      <c r="AK206" s="360">
        <f t="shared" si="200"/>
        <v>8200</v>
      </c>
      <c r="AL206" s="455">
        <v>191800</v>
      </c>
    </row>
    <row r="207" spans="26:38">
      <c r="Z207" s="454">
        <v>608000</v>
      </c>
      <c r="AA207" s="465">
        <v>611000</v>
      </c>
      <c r="AB207" s="608">
        <v>48750</v>
      </c>
      <c r="AC207" s="610">
        <v>42290</v>
      </c>
      <c r="AD207" s="610">
        <v>35820</v>
      </c>
      <c r="AE207" s="610">
        <v>29350</v>
      </c>
      <c r="AF207" s="610">
        <v>22890</v>
      </c>
      <c r="AG207" s="610">
        <v>18100</v>
      </c>
      <c r="AH207" s="610">
        <v>14870</v>
      </c>
      <c r="AI207" s="619">
        <v>11640</v>
      </c>
      <c r="AJ207" s="359">
        <f t="shared" ref="AJ207:AK207" si="201">IF(AI207-$X$19&gt;0,AI207-$X$19,0)</f>
        <v>10060</v>
      </c>
      <c r="AK207" s="360">
        <f t="shared" si="201"/>
        <v>8480</v>
      </c>
      <c r="AL207" s="455">
        <v>193400</v>
      </c>
    </row>
    <row r="208" spans="26:38">
      <c r="Z208" s="459">
        <v>611000</v>
      </c>
      <c r="AA208" s="466">
        <v>614000</v>
      </c>
      <c r="AB208" s="609">
        <v>49300</v>
      </c>
      <c r="AC208" s="611">
        <v>42840</v>
      </c>
      <c r="AD208" s="611">
        <v>36370</v>
      </c>
      <c r="AE208" s="611">
        <v>29910</v>
      </c>
      <c r="AF208" s="611">
        <v>23440</v>
      </c>
      <c r="AG208" s="611">
        <v>18380</v>
      </c>
      <c r="AH208" s="611">
        <v>15140</v>
      </c>
      <c r="AI208" s="618">
        <v>11920</v>
      </c>
      <c r="AJ208" s="359">
        <f t="shared" ref="AJ208:AK208" si="202">IF(AI208-$X$19&gt;0,AI208-$X$19,0)</f>
        <v>10340</v>
      </c>
      <c r="AK208" s="360">
        <f t="shared" si="202"/>
        <v>8760</v>
      </c>
      <c r="AL208" s="461">
        <v>194900</v>
      </c>
    </row>
    <row r="209" spans="26:38">
      <c r="Z209" s="454">
        <v>614000</v>
      </c>
      <c r="AA209" s="465">
        <v>617000</v>
      </c>
      <c r="AB209" s="608">
        <v>49860</v>
      </c>
      <c r="AC209" s="610">
        <v>43390</v>
      </c>
      <c r="AD209" s="610">
        <v>36920</v>
      </c>
      <c r="AE209" s="610">
        <v>30460</v>
      </c>
      <c r="AF209" s="610">
        <v>23990</v>
      </c>
      <c r="AG209" s="610">
        <v>18650</v>
      </c>
      <c r="AH209" s="610">
        <v>15420</v>
      </c>
      <c r="AI209" s="619">
        <v>12190</v>
      </c>
      <c r="AJ209" s="359">
        <f t="shared" ref="AJ209:AK209" si="203">IF(AI209-$X$19&gt;0,AI209-$X$19,0)</f>
        <v>10610</v>
      </c>
      <c r="AK209" s="360">
        <f t="shared" si="203"/>
        <v>9030</v>
      </c>
      <c r="AL209" s="455">
        <v>196400</v>
      </c>
    </row>
    <row r="210" spans="26:38">
      <c r="Z210" s="454">
        <v>617000</v>
      </c>
      <c r="AA210" s="465">
        <v>620000</v>
      </c>
      <c r="AB210" s="608">
        <v>50410</v>
      </c>
      <c r="AC210" s="610">
        <v>43940</v>
      </c>
      <c r="AD210" s="610">
        <v>37470</v>
      </c>
      <c r="AE210" s="610">
        <v>31010</v>
      </c>
      <c r="AF210" s="610">
        <v>24540</v>
      </c>
      <c r="AG210" s="610">
        <v>18930</v>
      </c>
      <c r="AH210" s="610">
        <v>15690</v>
      </c>
      <c r="AI210" s="619">
        <v>12470</v>
      </c>
      <c r="AJ210" s="359">
        <f t="shared" ref="AJ210:AK210" si="204">IF(AI210-$X$19&gt;0,AI210-$X$19,0)</f>
        <v>10890</v>
      </c>
      <c r="AK210" s="360">
        <f t="shared" si="204"/>
        <v>9310</v>
      </c>
      <c r="AL210" s="455">
        <v>197900</v>
      </c>
    </row>
    <row r="211" spans="26:38">
      <c r="Z211" s="454">
        <v>620000</v>
      </c>
      <c r="AA211" s="465">
        <v>623000</v>
      </c>
      <c r="AB211" s="608">
        <v>50960</v>
      </c>
      <c r="AC211" s="610">
        <v>44500</v>
      </c>
      <c r="AD211" s="610">
        <v>38020</v>
      </c>
      <c r="AE211" s="610">
        <v>31560</v>
      </c>
      <c r="AF211" s="610">
        <v>25100</v>
      </c>
      <c r="AG211" s="610">
        <v>19210</v>
      </c>
      <c r="AH211" s="610">
        <v>15970</v>
      </c>
      <c r="AI211" s="619">
        <v>12740</v>
      </c>
      <c r="AJ211" s="359">
        <f t="shared" ref="AJ211:AK211" si="205">IF(AI211-$X$19&gt;0,AI211-$X$19,0)</f>
        <v>11160</v>
      </c>
      <c r="AK211" s="360">
        <f t="shared" si="205"/>
        <v>9580</v>
      </c>
      <c r="AL211" s="455">
        <v>199400</v>
      </c>
    </row>
    <row r="212" spans="26:38">
      <c r="Z212" s="454">
        <v>623000</v>
      </c>
      <c r="AA212" s="465">
        <v>626000</v>
      </c>
      <c r="AB212" s="608">
        <v>51510</v>
      </c>
      <c r="AC212" s="610">
        <v>45050</v>
      </c>
      <c r="AD212" s="610">
        <v>38570</v>
      </c>
      <c r="AE212" s="610">
        <v>32110</v>
      </c>
      <c r="AF212" s="610">
        <v>25650</v>
      </c>
      <c r="AG212" s="610">
        <v>19480</v>
      </c>
      <c r="AH212" s="610">
        <v>16240</v>
      </c>
      <c r="AI212" s="619">
        <v>13020</v>
      </c>
      <c r="AJ212" s="359">
        <f t="shared" ref="AJ212:AK212" si="206">IF(AI212-$X$19&gt;0,AI212-$X$19,0)</f>
        <v>11440</v>
      </c>
      <c r="AK212" s="360">
        <f t="shared" si="206"/>
        <v>9860</v>
      </c>
      <c r="AL212" s="455">
        <v>200900</v>
      </c>
    </row>
    <row r="213" spans="26:38">
      <c r="Z213" s="459">
        <v>626000</v>
      </c>
      <c r="AA213" s="466">
        <v>629000</v>
      </c>
      <c r="AB213" s="609">
        <v>52060</v>
      </c>
      <c r="AC213" s="611">
        <v>45600</v>
      </c>
      <c r="AD213" s="611">
        <v>39120</v>
      </c>
      <c r="AE213" s="611">
        <v>32660</v>
      </c>
      <c r="AF213" s="611">
        <v>26200</v>
      </c>
      <c r="AG213" s="611">
        <v>19760</v>
      </c>
      <c r="AH213" s="611">
        <v>16520</v>
      </c>
      <c r="AI213" s="618">
        <v>13290</v>
      </c>
      <c r="AJ213" s="359">
        <f t="shared" ref="AJ213:AK213" si="207">IF(AI213-$X$19&gt;0,AI213-$X$19,0)</f>
        <v>11710</v>
      </c>
      <c r="AK213" s="360">
        <f t="shared" si="207"/>
        <v>10130</v>
      </c>
      <c r="AL213" s="461">
        <v>202500</v>
      </c>
    </row>
    <row r="214" spans="26:38">
      <c r="Z214" s="454">
        <v>629000</v>
      </c>
      <c r="AA214" s="465">
        <v>632000</v>
      </c>
      <c r="AB214" s="608">
        <v>52610</v>
      </c>
      <c r="AC214" s="610">
        <v>46150</v>
      </c>
      <c r="AD214" s="610">
        <v>39680</v>
      </c>
      <c r="AE214" s="610">
        <v>33210</v>
      </c>
      <c r="AF214" s="610">
        <v>26750</v>
      </c>
      <c r="AG214" s="610">
        <v>20280</v>
      </c>
      <c r="AH214" s="610">
        <v>16800</v>
      </c>
      <c r="AI214" s="619">
        <v>13570</v>
      </c>
      <c r="AJ214" s="359">
        <f t="shared" ref="AJ214:AK214" si="208">IF(AI214-$X$19&gt;0,AI214-$X$19,0)</f>
        <v>11990</v>
      </c>
      <c r="AK214" s="360">
        <f t="shared" si="208"/>
        <v>10410</v>
      </c>
      <c r="AL214" s="455">
        <v>204000</v>
      </c>
    </row>
    <row r="215" spans="26:38">
      <c r="Z215" s="454">
        <v>632000</v>
      </c>
      <c r="AA215" s="465">
        <v>635000</v>
      </c>
      <c r="AB215" s="608">
        <v>53160</v>
      </c>
      <c r="AC215" s="610">
        <v>46700</v>
      </c>
      <c r="AD215" s="610">
        <v>40230</v>
      </c>
      <c r="AE215" s="610">
        <v>33760</v>
      </c>
      <c r="AF215" s="610">
        <v>27300</v>
      </c>
      <c r="AG215" s="610">
        <v>20830</v>
      </c>
      <c r="AH215" s="610">
        <v>17070</v>
      </c>
      <c r="AI215" s="619">
        <v>13840</v>
      </c>
      <c r="AJ215" s="359">
        <f t="shared" ref="AJ215:AK215" si="209">IF(AI215-$X$19&gt;0,AI215-$X$19,0)</f>
        <v>12260</v>
      </c>
      <c r="AK215" s="360">
        <f t="shared" si="209"/>
        <v>10680</v>
      </c>
      <c r="AL215" s="455">
        <v>205500</v>
      </c>
    </row>
    <row r="216" spans="26:38">
      <c r="Z216" s="454">
        <v>635000</v>
      </c>
      <c r="AA216" s="465">
        <v>638000</v>
      </c>
      <c r="AB216" s="608">
        <v>53710</v>
      </c>
      <c r="AC216" s="610">
        <v>47250</v>
      </c>
      <c r="AD216" s="610">
        <v>40780</v>
      </c>
      <c r="AE216" s="610">
        <v>34320</v>
      </c>
      <c r="AF216" s="610">
        <v>27850</v>
      </c>
      <c r="AG216" s="610">
        <v>21380</v>
      </c>
      <c r="AH216" s="610">
        <v>17350</v>
      </c>
      <c r="AI216" s="619">
        <v>14120</v>
      </c>
      <c r="AJ216" s="359">
        <f t="shared" ref="AJ216:AK216" si="210">IF(AI216-$X$19&gt;0,AI216-$X$19,0)</f>
        <v>12540</v>
      </c>
      <c r="AK216" s="360">
        <f t="shared" si="210"/>
        <v>10960</v>
      </c>
      <c r="AL216" s="455">
        <v>207100</v>
      </c>
    </row>
    <row r="217" spans="26:38">
      <c r="Z217" s="454">
        <v>638000</v>
      </c>
      <c r="AA217" s="465">
        <v>641000</v>
      </c>
      <c r="AB217" s="608">
        <v>54270</v>
      </c>
      <c r="AC217" s="610">
        <v>47800</v>
      </c>
      <c r="AD217" s="610">
        <v>41330</v>
      </c>
      <c r="AE217" s="610">
        <v>34870</v>
      </c>
      <c r="AF217" s="610">
        <v>28400</v>
      </c>
      <c r="AG217" s="610">
        <v>21930</v>
      </c>
      <c r="AH217" s="610">
        <v>17620</v>
      </c>
      <c r="AI217" s="619">
        <v>14400</v>
      </c>
      <c r="AJ217" s="359">
        <f t="shared" ref="AJ217:AK217" si="211">IF(AI217-$X$19&gt;0,AI217-$X$19,0)</f>
        <v>12820</v>
      </c>
      <c r="AK217" s="360">
        <f t="shared" si="211"/>
        <v>11240</v>
      </c>
      <c r="AL217" s="455">
        <v>208600</v>
      </c>
    </row>
    <row r="218" spans="26:38">
      <c r="Z218" s="459">
        <v>641000</v>
      </c>
      <c r="AA218" s="466">
        <v>644000</v>
      </c>
      <c r="AB218" s="609">
        <v>54820</v>
      </c>
      <c r="AC218" s="611">
        <v>48350</v>
      </c>
      <c r="AD218" s="611">
        <v>41880</v>
      </c>
      <c r="AE218" s="611">
        <v>35420</v>
      </c>
      <c r="AF218" s="611">
        <v>28960</v>
      </c>
      <c r="AG218" s="611">
        <v>22480</v>
      </c>
      <c r="AH218" s="611">
        <v>17900</v>
      </c>
      <c r="AI218" s="618">
        <v>14670</v>
      </c>
      <c r="AJ218" s="359">
        <f t="shared" ref="AJ218:AK218" si="212">IF(AI218-$X$19&gt;0,AI218-$X$19,0)</f>
        <v>13090</v>
      </c>
      <c r="AK218" s="360">
        <f t="shared" si="212"/>
        <v>11510</v>
      </c>
      <c r="AL218" s="461">
        <v>210100</v>
      </c>
    </row>
    <row r="219" spans="26:38">
      <c r="Z219" s="454">
        <v>644000</v>
      </c>
      <c r="AA219" s="465">
        <v>647000</v>
      </c>
      <c r="AB219" s="608">
        <v>55370</v>
      </c>
      <c r="AC219" s="610">
        <v>48910</v>
      </c>
      <c r="AD219" s="610">
        <v>42430</v>
      </c>
      <c r="AE219" s="610">
        <v>35970</v>
      </c>
      <c r="AF219" s="610">
        <v>29510</v>
      </c>
      <c r="AG219" s="610">
        <v>23030</v>
      </c>
      <c r="AH219" s="610">
        <v>18170</v>
      </c>
      <c r="AI219" s="619">
        <v>14950</v>
      </c>
      <c r="AJ219" s="359">
        <f t="shared" ref="AJ219:AK219" si="213">IF(AI219-$X$19&gt;0,AI219-$X$19,0)</f>
        <v>13370</v>
      </c>
      <c r="AK219" s="360">
        <f t="shared" si="213"/>
        <v>11790</v>
      </c>
      <c r="AL219" s="455">
        <v>211700</v>
      </c>
    </row>
    <row r="220" spans="26:38">
      <c r="Z220" s="454">
        <v>647000</v>
      </c>
      <c r="AA220" s="465">
        <v>650000</v>
      </c>
      <c r="AB220" s="608">
        <v>55920</v>
      </c>
      <c r="AC220" s="610">
        <v>49460</v>
      </c>
      <c r="AD220" s="610">
        <v>42980</v>
      </c>
      <c r="AE220" s="610">
        <v>36520</v>
      </c>
      <c r="AF220" s="610">
        <v>30060</v>
      </c>
      <c r="AG220" s="610">
        <v>23590</v>
      </c>
      <c r="AH220" s="610">
        <v>18450</v>
      </c>
      <c r="AI220" s="619">
        <v>15220</v>
      </c>
      <c r="AJ220" s="359">
        <f t="shared" ref="AJ220:AK220" si="214">IF(AI220-$X$19&gt;0,AI220-$X$19,0)</f>
        <v>13640</v>
      </c>
      <c r="AK220" s="360">
        <f t="shared" si="214"/>
        <v>12060</v>
      </c>
      <c r="AL220" s="455">
        <v>213200</v>
      </c>
    </row>
    <row r="221" spans="26:38">
      <c r="Z221" s="454">
        <v>650000</v>
      </c>
      <c r="AA221" s="465">
        <v>653000</v>
      </c>
      <c r="AB221" s="608">
        <v>56470</v>
      </c>
      <c r="AC221" s="610">
        <v>50010</v>
      </c>
      <c r="AD221" s="610">
        <v>43540</v>
      </c>
      <c r="AE221" s="610">
        <v>37070</v>
      </c>
      <c r="AF221" s="610">
        <v>30610</v>
      </c>
      <c r="AG221" s="610">
        <v>24140</v>
      </c>
      <c r="AH221" s="610">
        <v>18730</v>
      </c>
      <c r="AI221" s="619">
        <v>15500</v>
      </c>
      <c r="AJ221" s="359">
        <f t="shared" ref="AJ221:AK221" si="215">IF(AI221-$X$19&gt;0,AI221-$X$19,0)</f>
        <v>13920</v>
      </c>
      <c r="AK221" s="360">
        <f t="shared" si="215"/>
        <v>12340</v>
      </c>
      <c r="AL221" s="455">
        <v>214400</v>
      </c>
    </row>
    <row r="222" spans="26:38">
      <c r="Z222" s="454">
        <v>653000</v>
      </c>
      <c r="AA222" s="465">
        <v>656000</v>
      </c>
      <c r="AB222" s="608">
        <v>57020</v>
      </c>
      <c r="AC222" s="610">
        <v>50560</v>
      </c>
      <c r="AD222" s="610">
        <v>44090</v>
      </c>
      <c r="AE222" s="610">
        <v>37620</v>
      </c>
      <c r="AF222" s="610">
        <v>31160</v>
      </c>
      <c r="AG222" s="610">
        <v>24690</v>
      </c>
      <c r="AH222" s="610">
        <v>19000</v>
      </c>
      <c r="AI222" s="619">
        <v>15770</v>
      </c>
      <c r="AJ222" s="359">
        <f t="shared" ref="AJ222:AK222" si="216">IF(AI222-$X$19&gt;0,AI222-$X$19,0)</f>
        <v>14190</v>
      </c>
      <c r="AK222" s="360">
        <f t="shared" si="216"/>
        <v>12610</v>
      </c>
      <c r="AL222" s="455">
        <v>215400</v>
      </c>
    </row>
    <row r="223" spans="26:38">
      <c r="Z223" s="459">
        <v>656000</v>
      </c>
      <c r="AA223" s="466">
        <v>659000</v>
      </c>
      <c r="AB223" s="609">
        <v>57570</v>
      </c>
      <c r="AC223" s="611">
        <v>51110</v>
      </c>
      <c r="AD223" s="611">
        <v>44640</v>
      </c>
      <c r="AE223" s="611">
        <v>38180</v>
      </c>
      <c r="AF223" s="611">
        <v>31710</v>
      </c>
      <c r="AG223" s="611">
        <v>25240</v>
      </c>
      <c r="AH223" s="611">
        <v>19280</v>
      </c>
      <c r="AI223" s="618">
        <v>16050</v>
      </c>
      <c r="AJ223" s="359">
        <f t="shared" ref="AJ223:AK223" si="217">IF(AI223-$X$19&gt;0,AI223-$X$19,0)</f>
        <v>14470</v>
      </c>
      <c r="AK223" s="360">
        <f t="shared" si="217"/>
        <v>12890</v>
      </c>
      <c r="AL223" s="461">
        <v>216600</v>
      </c>
    </row>
    <row r="224" spans="26:38">
      <c r="Z224" s="454">
        <v>659000</v>
      </c>
      <c r="AA224" s="465">
        <v>662000</v>
      </c>
      <c r="AB224" s="608">
        <v>58130</v>
      </c>
      <c r="AC224" s="610">
        <v>51660</v>
      </c>
      <c r="AD224" s="610">
        <v>45190</v>
      </c>
      <c r="AE224" s="610">
        <v>38730</v>
      </c>
      <c r="AF224" s="610">
        <v>32260</v>
      </c>
      <c r="AG224" s="610">
        <v>25790</v>
      </c>
      <c r="AH224" s="610">
        <v>19550</v>
      </c>
      <c r="AI224" s="619">
        <v>16330</v>
      </c>
      <c r="AJ224" s="359">
        <f t="shared" ref="AJ224:AK224" si="218">IF(AI224-$X$19&gt;0,AI224-$X$19,0)</f>
        <v>14750</v>
      </c>
      <c r="AK224" s="360">
        <f t="shared" si="218"/>
        <v>13170</v>
      </c>
      <c r="AL224" s="455">
        <v>217700</v>
      </c>
    </row>
    <row r="225" spans="26:38">
      <c r="Z225" s="454">
        <v>662000</v>
      </c>
      <c r="AA225" s="465">
        <v>665000</v>
      </c>
      <c r="AB225" s="608">
        <v>58680</v>
      </c>
      <c r="AC225" s="610">
        <v>52210</v>
      </c>
      <c r="AD225" s="610">
        <v>45740</v>
      </c>
      <c r="AE225" s="610">
        <v>39280</v>
      </c>
      <c r="AF225" s="610">
        <v>32810</v>
      </c>
      <c r="AG225" s="610">
        <v>26340</v>
      </c>
      <c r="AH225" s="610">
        <v>19880</v>
      </c>
      <c r="AI225" s="619">
        <v>16600</v>
      </c>
      <c r="AJ225" s="359">
        <f t="shared" ref="AJ225:AK225" si="219">IF(AI225-$X$19&gt;0,AI225-$X$19,0)</f>
        <v>15020</v>
      </c>
      <c r="AK225" s="360">
        <f t="shared" si="219"/>
        <v>13440</v>
      </c>
      <c r="AL225" s="455">
        <v>218700</v>
      </c>
    </row>
    <row r="226" spans="26:38">
      <c r="Z226" s="454">
        <v>665000</v>
      </c>
      <c r="AA226" s="465">
        <v>668000</v>
      </c>
      <c r="AB226" s="608">
        <v>59230</v>
      </c>
      <c r="AC226" s="610">
        <v>52770</v>
      </c>
      <c r="AD226" s="610">
        <v>46290</v>
      </c>
      <c r="AE226" s="610">
        <v>39830</v>
      </c>
      <c r="AF226" s="610">
        <v>33370</v>
      </c>
      <c r="AG226" s="610">
        <v>26890</v>
      </c>
      <c r="AH226" s="610">
        <v>20430</v>
      </c>
      <c r="AI226" s="619">
        <v>16880</v>
      </c>
      <c r="AJ226" s="359">
        <f t="shared" ref="AJ226:AK226" si="220">IF(AI226-$X$19&gt;0,AI226-$X$19,0)</f>
        <v>15300</v>
      </c>
      <c r="AK226" s="360">
        <f t="shared" si="220"/>
        <v>13720</v>
      </c>
      <c r="AL226" s="455">
        <v>219800</v>
      </c>
    </row>
    <row r="227" spans="26:38">
      <c r="Z227" s="454">
        <v>668000</v>
      </c>
      <c r="AA227" s="465">
        <v>671000</v>
      </c>
      <c r="AB227" s="608">
        <v>59780</v>
      </c>
      <c r="AC227" s="610">
        <v>53320</v>
      </c>
      <c r="AD227" s="610">
        <v>46840</v>
      </c>
      <c r="AE227" s="610">
        <v>40380</v>
      </c>
      <c r="AF227" s="610">
        <v>33920</v>
      </c>
      <c r="AG227" s="610">
        <v>27440</v>
      </c>
      <c r="AH227" s="610">
        <v>20980</v>
      </c>
      <c r="AI227" s="619">
        <v>17150</v>
      </c>
      <c r="AJ227" s="359">
        <f t="shared" ref="AJ227:AK227" si="221">IF(AI227-$X$19&gt;0,AI227-$X$19,0)</f>
        <v>15570</v>
      </c>
      <c r="AK227" s="360">
        <f t="shared" si="221"/>
        <v>13990</v>
      </c>
      <c r="AL227" s="455">
        <v>220800</v>
      </c>
    </row>
    <row r="228" spans="26:38">
      <c r="Z228" s="459">
        <v>671000</v>
      </c>
      <c r="AA228" s="466">
        <v>674000</v>
      </c>
      <c r="AB228" s="609">
        <v>60330</v>
      </c>
      <c r="AC228" s="611">
        <v>53870</v>
      </c>
      <c r="AD228" s="611">
        <v>47390</v>
      </c>
      <c r="AE228" s="611">
        <v>40930</v>
      </c>
      <c r="AF228" s="611">
        <v>34470</v>
      </c>
      <c r="AG228" s="611">
        <v>28000</v>
      </c>
      <c r="AH228" s="611">
        <v>21530</v>
      </c>
      <c r="AI228" s="618">
        <v>17430</v>
      </c>
      <c r="AJ228" s="359">
        <f t="shared" ref="AJ228:AK228" si="222">IF(AI228-$X$19&gt;0,AI228-$X$19,0)</f>
        <v>15850</v>
      </c>
      <c r="AK228" s="360">
        <f t="shared" si="222"/>
        <v>14270</v>
      </c>
      <c r="AL228" s="461">
        <v>222000</v>
      </c>
    </row>
    <row r="229" spans="26:38">
      <c r="Z229" s="454">
        <v>674000</v>
      </c>
      <c r="AA229" s="465">
        <v>677000</v>
      </c>
      <c r="AB229" s="608">
        <v>60880</v>
      </c>
      <c r="AC229" s="610">
        <v>54420</v>
      </c>
      <c r="AD229" s="610">
        <v>47950</v>
      </c>
      <c r="AE229" s="610">
        <v>41480</v>
      </c>
      <c r="AF229" s="610">
        <v>35020</v>
      </c>
      <c r="AG229" s="610">
        <v>28550</v>
      </c>
      <c r="AH229" s="610">
        <v>22080</v>
      </c>
      <c r="AI229" s="619">
        <v>17700</v>
      </c>
      <c r="AJ229" s="359">
        <f t="shared" ref="AJ229:AK229" si="223">IF(AI229-$X$19&gt;0,AI229-$X$19,0)</f>
        <v>16120</v>
      </c>
      <c r="AK229" s="360">
        <f t="shared" si="223"/>
        <v>14540</v>
      </c>
      <c r="AL229" s="455">
        <v>223100</v>
      </c>
    </row>
    <row r="230" spans="26:38">
      <c r="Z230" s="454">
        <v>677000</v>
      </c>
      <c r="AA230" s="465">
        <v>680000</v>
      </c>
      <c r="AB230" s="608">
        <v>61430</v>
      </c>
      <c r="AC230" s="610">
        <v>54970</v>
      </c>
      <c r="AD230" s="610">
        <v>48500</v>
      </c>
      <c r="AE230" s="610">
        <v>42030</v>
      </c>
      <c r="AF230" s="610">
        <v>35570</v>
      </c>
      <c r="AG230" s="610">
        <v>29100</v>
      </c>
      <c r="AH230" s="610">
        <v>22640</v>
      </c>
      <c r="AI230" s="619">
        <v>17980</v>
      </c>
      <c r="AJ230" s="359">
        <f t="shared" ref="AJ230:AK230" si="224">IF(AI230-$X$19&gt;0,AI230-$X$19,0)</f>
        <v>16400</v>
      </c>
      <c r="AK230" s="360">
        <f t="shared" si="224"/>
        <v>14820</v>
      </c>
      <c r="AL230" s="455">
        <v>234100</v>
      </c>
    </row>
    <row r="231" spans="26:38">
      <c r="Z231" s="454">
        <v>680000</v>
      </c>
      <c r="AA231" s="465">
        <v>683000</v>
      </c>
      <c r="AB231" s="608">
        <v>61980</v>
      </c>
      <c r="AC231" s="610">
        <v>55520</v>
      </c>
      <c r="AD231" s="610">
        <v>49050</v>
      </c>
      <c r="AE231" s="610">
        <v>42590</v>
      </c>
      <c r="AF231" s="610">
        <v>36120</v>
      </c>
      <c r="AG231" s="610">
        <v>29650</v>
      </c>
      <c r="AH231" s="610">
        <v>23190</v>
      </c>
      <c r="AI231" s="619">
        <v>18260</v>
      </c>
      <c r="AJ231" s="359">
        <f t="shared" ref="AJ231:AK231" si="225">IF(AI231-$X$19&gt;0,AI231-$X$19,0)</f>
        <v>16680</v>
      </c>
      <c r="AK231" s="360">
        <f t="shared" si="225"/>
        <v>15100</v>
      </c>
      <c r="AL231" s="455">
        <v>225200</v>
      </c>
    </row>
    <row r="232" spans="26:38">
      <c r="Z232" s="454">
        <v>683000</v>
      </c>
      <c r="AA232" s="465">
        <v>686000</v>
      </c>
      <c r="AB232" s="608">
        <v>62540</v>
      </c>
      <c r="AC232" s="610">
        <v>56070</v>
      </c>
      <c r="AD232" s="610">
        <v>49600</v>
      </c>
      <c r="AE232" s="610">
        <v>43140</v>
      </c>
      <c r="AF232" s="610">
        <v>36670</v>
      </c>
      <c r="AG232" s="610">
        <v>30200</v>
      </c>
      <c r="AH232" s="610">
        <v>23740</v>
      </c>
      <c r="AI232" s="619">
        <v>18530</v>
      </c>
      <c r="AJ232" s="359">
        <f t="shared" ref="AJ232:AK232" si="226">IF(AI232-$X$19&gt;0,AI232-$X$19,0)</f>
        <v>16950</v>
      </c>
      <c r="AK232" s="360">
        <f t="shared" si="226"/>
        <v>15370</v>
      </c>
      <c r="AL232" s="455">
        <v>226400</v>
      </c>
    </row>
    <row r="233" spans="26:38">
      <c r="Z233" s="459">
        <v>686000</v>
      </c>
      <c r="AA233" s="466">
        <v>689000</v>
      </c>
      <c r="AB233" s="609">
        <v>63090</v>
      </c>
      <c r="AC233" s="611">
        <v>56620</v>
      </c>
      <c r="AD233" s="611">
        <v>50150</v>
      </c>
      <c r="AE233" s="611">
        <v>43690</v>
      </c>
      <c r="AF233" s="611">
        <v>37230</v>
      </c>
      <c r="AG233" s="611">
        <v>30750</v>
      </c>
      <c r="AH233" s="611">
        <v>24290</v>
      </c>
      <c r="AI233" s="618">
        <v>18810</v>
      </c>
      <c r="AJ233" s="359">
        <f t="shared" ref="AJ233:AK233" si="227">IF(AI233-$X$19&gt;0,AI233-$X$19,0)</f>
        <v>17230</v>
      </c>
      <c r="AK233" s="360">
        <f t="shared" si="227"/>
        <v>15650</v>
      </c>
      <c r="AL233" s="461">
        <v>227400</v>
      </c>
    </row>
    <row r="234" spans="26:38">
      <c r="Z234" s="454">
        <v>689000</v>
      </c>
      <c r="AA234" s="465">
        <v>692000</v>
      </c>
      <c r="AB234" s="608">
        <v>63640</v>
      </c>
      <c r="AC234" s="610">
        <v>57180</v>
      </c>
      <c r="AD234" s="610">
        <v>50700</v>
      </c>
      <c r="AE234" s="610">
        <v>44240</v>
      </c>
      <c r="AF234" s="610">
        <v>37780</v>
      </c>
      <c r="AG234" s="610">
        <v>31300</v>
      </c>
      <c r="AH234" s="610">
        <v>24840</v>
      </c>
      <c r="AI234" s="619">
        <v>19080</v>
      </c>
      <c r="AJ234" s="359">
        <f t="shared" ref="AJ234:AK234" si="228">IF(AI234-$X$19&gt;0,AI234-$X$19,0)</f>
        <v>17500</v>
      </c>
      <c r="AK234" s="360">
        <f t="shared" si="228"/>
        <v>15920</v>
      </c>
      <c r="AL234" s="455">
        <v>228500</v>
      </c>
    </row>
    <row r="235" spans="26:38">
      <c r="Z235" s="454">
        <v>692000</v>
      </c>
      <c r="AA235" s="465">
        <v>695000</v>
      </c>
      <c r="AB235" s="608">
        <v>64190</v>
      </c>
      <c r="AC235" s="610">
        <v>57730</v>
      </c>
      <c r="AD235" s="610">
        <v>51250</v>
      </c>
      <c r="AE235" s="610">
        <v>44790</v>
      </c>
      <c r="AF235" s="610">
        <v>38330</v>
      </c>
      <c r="AG235" s="610">
        <v>31860</v>
      </c>
      <c r="AH235" s="610">
        <v>25390</v>
      </c>
      <c r="AI235" s="619">
        <v>19360</v>
      </c>
      <c r="AJ235" s="359">
        <f t="shared" ref="AJ235:AK235" si="229">IF(AI235-$X$19&gt;0,AI235-$X$19,0)</f>
        <v>17780</v>
      </c>
      <c r="AK235" s="360">
        <f t="shared" si="229"/>
        <v>16200</v>
      </c>
      <c r="AL235" s="455">
        <v>229600</v>
      </c>
    </row>
    <row r="236" spans="26:38">
      <c r="Z236" s="454">
        <v>695000</v>
      </c>
      <c r="AA236" s="465">
        <v>698000</v>
      </c>
      <c r="AB236" s="608">
        <v>64740</v>
      </c>
      <c r="AC236" s="610">
        <v>58280</v>
      </c>
      <c r="AD236" s="610">
        <v>51810</v>
      </c>
      <c r="AE236" s="610">
        <v>45340</v>
      </c>
      <c r="AF236" s="610">
        <v>38880</v>
      </c>
      <c r="AG236" s="610">
        <v>32410</v>
      </c>
      <c r="AH236" s="610">
        <v>25940</v>
      </c>
      <c r="AI236" s="619">
        <v>19630</v>
      </c>
      <c r="AJ236" s="359">
        <f t="shared" ref="AJ236:AK236" si="230">IF(AI236-$X$19&gt;0,AI236-$X$19,0)</f>
        <v>18050</v>
      </c>
      <c r="AK236" s="360">
        <f t="shared" si="230"/>
        <v>16470</v>
      </c>
      <c r="AL236" s="455">
        <v>230700</v>
      </c>
    </row>
    <row r="237" spans="26:38">
      <c r="Z237" s="454">
        <v>698000</v>
      </c>
      <c r="AA237" s="465">
        <v>701000</v>
      </c>
      <c r="AB237" s="608">
        <v>65290</v>
      </c>
      <c r="AC237" s="610">
        <v>58830</v>
      </c>
      <c r="AD237" s="610">
        <v>52360</v>
      </c>
      <c r="AE237" s="610">
        <v>45890</v>
      </c>
      <c r="AF237" s="610">
        <v>39430</v>
      </c>
      <c r="AG237" s="610">
        <v>32960</v>
      </c>
      <c r="AH237" s="610">
        <v>26490</v>
      </c>
      <c r="AI237" s="619">
        <v>20030</v>
      </c>
      <c r="AJ237" s="359">
        <f t="shared" ref="AJ237:AK237" si="231">IF(AI237-$X$19&gt;0,AI237-$X$19,0)</f>
        <v>18450</v>
      </c>
      <c r="AK237" s="360">
        <f t="shared" si="231"/>
        <v>16870</v>
      </c>
      <c r="AL237" s="455">
        <v>232400</v>
      </c>
    </row>
    <row r="238" spans="26:38">
      <c r="Z238" s="459">
        <v>701000</v>
      </c>
      <c r="AA238" s="466">
        <v>704000</v>
      </c>
      <c r="AB238" s="609">
        <v>65840</v>
      </c>
      <c r="AC238" s="611">
        <v>59380</v>
      </c>
      <c r="AD238" s="611">
        <v>52910</v>
      </c>
      <c r="AE238" s="611">
        <v>46450</v>
      </c>
      <c r="AF238" s="611">
        <v>39980</v>
      </c>
      <c r="AG238" s="611">
        <v>33510</v>
      </c>
      <c r="AH238" s="611">
        <v>27050</v>
      </c>
      <c r="AI238" s="618">
        <v>20580</v>
      </c>
      <c r="AJ238" s="359">
        <f t="shared" ref="AJ238:AK238" si="232">IF(AI238-$X$19&gt;0,AI238-$X$19,0)</f>
        <v>19000</v>
      </c>
      <c r="AK238" s="360">
        <f t="shared" si="232"/>
        <v>17420</v>
      </c>
      <c r="AL238" s="461">
        <v>234000</v>
      </c>
    </row>
    <row r="239" spans="26:38">
      <c r="Z239" s="454">
        <v>704000</v>
      </c>
      <c r="AA239" s="465">
        <v>707000</v>
      </c>
      <c r="AB239" s="608">
        <v>66400</v>
      </c>
      <c r="AC239" s="610">
        <v>59930</v>
      </c>
      <c r="AD239" s="610">
        <v>53460</v>
      </c>
      <c r="AE239" s="610">
        <v>47000</v>
      </c>
      <c r="AF239" s="610">
        <v>40530</v>
      </c>
      <c r="AG239" s="610">
        <v>34060</v>
      </c>
      <c r="AH239" s="610">
        <v>27600</v>
      </c>
      <c r="AI239" s="619">
        <v>21130</v>
      </c>
      <c r="AJ239" s="359">
        <f t="shared" ref="AJ239:AK239" si="233">IF(AI239-$X$19&gt;0,AI239-$X$19,0)</f>
        <v>19550</v>
      </c>
      <c r="AK239" s="360">
        <f t="shared" si="233"/>
        <v>17970</v>
      </c>
      <c r="AL239" s="455">
        <v>235600</v>
      </c>
    </row>
    <row r="240" spans="26:38">
      <c r="Z240" s="454">
        <v>707000</v>
      </c>
      <c r="AA240" s="465">
        <v>710000</v>
      </c>
      <c r="AB240" s="608">
        <v>66950</v>
      </c>
      <c r="AC240" s="610">
        <v>60480</v>
      </c>
      <c r="AD240" s="610">
        <v>54010</v>
      </c>
      <c r="AE240" s="610">
        <v>47550</v>
      </c>
      <c r="AF240" s="610">
        <v>41090</v>
      </c>
      <c r="AG240" s="610">
        <v>34610</v>
      </c>
      <c r="AH240" s="610">
        <v>28150</v>
      </c>
      <c r="AI240" s="619">
        <v>21690</v>
      </c>
      <c r="AJ240" s="359">
        <f t="shared" ref="AJ240:AK240" si="234">IF(AI240-$X$19&gt;0,AI240-$X$19,0)</f>
        <v>20110</v>
      </c>
      <c r="AK240" s="360">
        <f t="shared" si="234"/>
        <v>18530</v>
      </c>
      <c r="AL240" s="455">
        <v>237300</v>
      </c>
    </row>
    <row r="241" spans="26:38">
      <c r="Z241" s="454">
        <v>710000</v>
      </c>
      <c r="AA241" s="465">
        <v>713000</v>
      </c>
      <c r="AB241" s="608">
        <v>67500</v>
      </c>
      <c r="AC241" s="610">
        <v>61040</v>
      </c>
      <c r="AD241" s="610">
        <v>54560</v>
      </c>
      <c r="AE241" s="610">
        <v>48100</v>
      </c>
      <c r="AF241" s="610">
        <v>41640</v>
      </c>
      <c r="AG241" s="610">
        <v>35160</v>
      </c>
      <c r="AH241" s="610">
        <v>28700</v>
      </c>
      <c r="AI241" s="619">
        <v>22240</v>
      </c>
      <c r="AJ241" s="359">
        <f t="shared" ref="AJ241:AK241" si="235">IF(AI241-$X$19&gt;0,AI241-$X$19,0)</f>
        <v>20660</v>
      </c>
      <c r="AK241" s="360">
        <f t="shared" si="235"/>
        <v>19080</v>
      </c>
      <c r="AL241" s="455">
        <v>238900</v>
      </c>
    </row>
    <row r="242" spans="26:38">
      <c r="Z242" s="454">
        <v>713000</v>
      </c>
      <c r="AA242" s="465">
        <v>716000</v>
      </c>
      <c r="AB242" s="608">
        <v>68050</v>
      </c>
      <c r="AC242" s="610">
        <v>61590</v>
      </c>
      <c r="AD242" s="610">
        <v>55110</v>
      </c>
      <c r="AE242" s="610">
        <v>48650</v>
      </c>
      <c r="AF242" s="610">
        <v>42190</v>
      </c>
      <c r="AG242" s="610">
        <v>35710</v>
      </c>
      <c r="AH242" s="610">
        <v>29250</v>
      </c>
      <c r="AI242" s="619">
        <v>22790</v>
      </c>
      <c r="AJ242" s="359">
        <f t="shared" ref="AJ242:AK242" si="236">IF(AI242-$X$19&gt;0,AI242-$X$19,0)</f>
        <v>21210</v>
      </c>
      <c r="AK242" s="360">
        <f t="shared" si="236"/>
        <v>19630</v>
      </c>
      <c r="AL242" s="455">
        <v>240500</v>
      </c>
    </row>
    <row r="243" spans="26:38">
      <c r="Z243" s="459">
        <v>716000</v>
      </c>
      <c r="AA243" s="466">
        <v>719000</v>
      </c>
      <c r="AB243" s="609">
        <v>68600</v>
      </c>
      <c r="AC243" s="611">
        <v>62140</v>
      </c>
      <c r="AD243" s="611">
        <v>55660</v>
      </c>
      <c r="AE243" s="611">
        <v>49200</v>
      </c>
      <c r="AF243" s="611">
        <v>42740</v>
      </c>
      <c r="AG243" s="611">
        <v>36270</v>
      </c>
      <c r="AH243" s="611">
        <v>29800</v>
      </c>
      <c r="AI243" s="618">
        <v>23340</v>
      </c>
      <c r="AJ243" s="359">
        <f t="shared" ref="AJ243:AK243" si="237">IF(AI243-$X$19&gt;0,AI243-$X$19,0)</f>
        <v>21760</v>
      </c>
      <c r="AK243" s="360">
        <f t="shared" si="237"/>
        <v>20180</v>
      </c>
      <c r="AL243" s="461">
        <v>242200</v>
      </c>
    </row>
    <row r="244" spans="26:38">
      <c r="Z244" s="454">
        <v>719000</v>
      </c>
      <c r="AA244" s="465">
        <v>722000</v>
      </c>
      <c r="AB244" s="608">
        <v>69150</v>
      </c>
      <c r="AC244" s="610">
        <v>62690</v>
      </c>
      <c r="AD244" s="610">
        <v>56220</v>
      </c>
      <c r="AE244" s="610">
        <v>49750</v>
      </c>
      <c r="AF244" s="610">
        <v>43290</v>
      </c>
      <c r="AG244" s="610">
        <v>36820</v>
      </c>
      <c r="AH244" s="610">
        <v>30350</v>
      </c>
      <c r="AI244" s="619">
        <v>23890</v>
      </c>
      <c r="AJ244" s="359">
        <f t="shared" ref="AJ244:AK244" si="238">IF(AI244-$X$19&gt;0,AI244-$X$19,0)</f>
        <v>22310</v>
      </c>
      <c r="AK244" s="360">
        <f t="shared" si="238"/>
        <v>20730</v>
      </c>
      <c r="AL244" s="455">
        <v>243800</v>
      </c>
    </row>
    <row r="245" spans="26:38">
      <c r="Z245" s="454">
        <v>722000</v>
      </c>
      <c r="AA245" s="465">
        <v>725000</v>
      </c>
      <c r="AB245" s="608">
        <v>69700</v>
      </c>
      <c r="AC245" s="610">
        <v>63240</v>
      </c>
      <c r="AD245" s="610">
        <v>56770</v>
      </c>
      <c r="AE245" s="610">
        <v>50300</v>
      </c>
      <c r="AF245" s="610">
        <v>43840</v>
      </c>
      <c r="AG245" s="610">
        <v>37370</v>
      </c>
      <c r="AH245" s="610">
        <v>30910</v>
      </c>
      <c r="AI245" s="619">
        <v>24440</v>
      </c>
      <c r="AJ245" s="359">
        <f t="shared" ref="AJ245:AK245" si="239">IF(AI245-$X$19&gt;0,AI245-$X$19,0)</f>
        <v>22860</v>
      </c>
      <c r="AK245" s="360">
        <f t="shared" si="239"/>
        <v>21280</v>
      </c>
      <c r="AL245" s="455">
        <v>245300</v>
      </c>
    </row>
    <row r="246" spans="26:38">
      <c r="Z246" s="454">
        <v>725000</v>
      </c>
      <c r="AA246" s="465">
        <v>728000</v>
      </c>
      <c r="AB246" s="608">
        <v>70260</v>
      </c>
      <c r="AC246" s="610">
        <v>63790</v>
      </c>
      <c r="AD246" s="610">
        <v>57320</v>
      </c>
      <c r="AE246" s="610">
        <v>50860</v>
      </c>
      <c r="AF246" s="610">
        <v>44390</v>
      </c>
      <c r="AG246" s="610">
        <v>37920</v>
      </c>
      <c r="AH246" s="610">
        <v>31460</v>
      </c>
      <c r="AI246" s="619">
        <v>24990</v>
      </c>
      <c r="AJ246" s="359">
        <f t="shared" ref="AJ246:AK246" si="240">IF(AI246-$X$19&gt;0,AI246-$X$19,0)</f>
        <v>23410</v>
      </c>
      <c r="AK246" s="360">
        <f t="shared" si="240"/>
        <v>21830</v>
      </c>
      <c r="AL246" s="455">
        <v>247000</v>
      </c>
    </row>
    <row r="247" spans="26:38">
      <c r="Z247" s="454">
        <v>728000</v>
      </c>
      <c r="AA247" s="465">
        <v>731000</v>
      </c>
      <c r="AB247" s="608">
        <v>70810</v>
      </c>
      <c r="AC247" s="610">
        <v>64340</v>
      </c>
      <c r="AD247" s="610">
        <v>57870</v>
      </c>
      <c r="AE247" s="610">
        <v>51410</v>
      </c>
      <c r="AF247" s="610">
        <v>44940</v>
      </c>
      <c r="AG247" s="610">
        <v>38470</v>
      </c>
      <c r="AH247" s="610">
        <v>32010</v>
      </c>
      <c r="AI247" s="619">
        <v>25550</v>
      </c>
      <c r="AJ247" s="359">
        <f t="shared" ref="AJ247:AK247" si="241">IF(AI247-$X$19&gt;0,AI247-$X$19,0)</f>
        <v>23970</v>
      </c>
      <c r="AK247" s="360">
        <f t="shared" si="241"/>
        <v>22390</v>
      </c>
      <c r="AL247" s="455">
        <v>248600</v>
      </c>
    </row>
    <row r="248" spans="26:38">
      <c r="Z248" s="459">
        <v>731000</v>
      </c>
      <c r="AA248" s="466">
        <v>734000</v>
      </c>
      <c r="AB248" s="609">
        <v>71360</v>
      </c>
      <c r="AC248" s="611">
        <v>64890</v>
      </c>
      <c r="AD248" s="611">
        <v>58420</v>
      </c>
      <c r="AE248" s="611">
        <v>51960</v>
      </c>
      <c r="AF248" s="611">
        <v>45500</v>
      </c>
      <c r="AG248" s="611">
        <v>39020</v>
      </c>
      <c r="AH248" s="611">
        <v>32560</v>
      </c>
      <c r="AI248" s="618">
        <v>26100</v>
      </c>
      <c r="AJ248" s="359">
        <f t="shared" ref="AJ248:AK248" si="242">IF(AI248-$X$19&gt;0,AI248-$X$19,0)</f>
        <v>24520</v>
      </c>
      <c r="AK248" s="360">
        <f t="shared" si="242"/>
        <v>22940</v>
      </c>
      <c r="AL248" s="461">
        <v>250200</v>
      </c>
    </row>
    <row r="249" spans="26:38" ht="14.25" thickBot="1">
      <c r="Z249" s="507">
        <v>734000</v>
      </c>
      <c r="AA249" s="508">
        <v>737000</v>
      </c>
      <c r="AB249" s="612">
        <v>71910</v>
      </c>
      <c r="AC249" s="613">
        <v>65450</v>
      </c>
      <c r="AD249" s="613">
        <v>58970</v>
      </c>
      <c r="AE249" s="613">
        <v>52510</v>
      </c>
      <c r="AF249" s="613">
        <v>46050</v>
      </c>
      <c r="AG249" s="613">
        <v>39570</v>
      </c>
      <c r="AH249" s="613">
        <v>33110</v>
      </c>
      <c r="AI249" s="620">
        <v>26650</v>
      </c>
      <c r="AJ249" s="359">
        <f t="shared" ref="AJ249:AK249" si="243">IF(AI249-$X$19&gt;0,AI249-$X$19,0)</f>
        <v>25070</v>
      </c>
      <c r="AK249" s="360">
        <f t="shared" si="243"/>
        <v>23490</v>
      </c>
      <c r="AL249" s="510">
        <v>251900</v>
      </c>
    </row>
    <row r="250" spans="26:38">
      <c r="Z250" s="454">
        <v>737000</v>
      </c>
      <c r="AA250" s="465">
        <v>740000</v>
      </c>
      <c r="AB250" s="621">
        <v>72400</v>
      </c>
      <c r="AC250" s="622">
        <v>66000</v>
      </c>
      <c r="AD250" s="622">
        <v>59520</v>
      </c>
      <c r="AE250" s="622">
        <v>53060</v>
      </c>
      <c r="AF250" s="622">
        <v>46600</v>
      </c>
      <c r="AG250" s="622">
        <v>40130</v>
      </c>
      <c r="AH250" s="622">
        <v>33660</v>
      </c>
      <c r="AI250" s="623">
        <v>27200</v>
      </c>
      <c r="AJ250" s="359">
        <f t="shared" ref="AJ250:AK250" si="244">IF(AI250-$X$19&gt;0,AI250-$X$19,0)</f>
        <v>25620</v>
      </c>
      <c r="AK250" s="360">
        <f t="shared" si="244"/>
        <v>24040</v>
      </c>
      <c r="AL250" s="455">
        <v>253500</v>
      </c>
    </row>
    <row r="251" spans="26:38">
      <c r="Z251" s="454">
        <v>740000</v>
      </c>
      <c r="AA251" s="465">
        <v>743000</v>
      </c>
      <c r="AB251" s="608">
        <v>73010</v>
      </c>
      <c r="AC251" s="610">
        <v>66550</v>
      </c>
      <c r="AD251" s="610">
        <v>60080</v>
      </c>
      <c r="AE251" s="610">
        <v>53610</v>
      </c>
      <c r="AF251" s="610">
        <v>47150</v>
      </c>
      <c r="AG251" s="610">
        <v>40680</v>
      </c>
      <c r="AH251" s="627">
        <v>34210</v>
      </c>
      <c r="AI251" s="619">
        <v>27750</v>
      </c>
      <c r="AJ251" s="359">
        <f t="shared" ref="AJ251:AK251" si="245">IF(AI251-$X$19&gt;0,AI251-$X$19,0)</f>
        <v>26170</v>
      </c>
      <c r="AK251" s="360">
        <f t="shared" si="245"/>
        <v>24590</v>
      </c>
      <c r="AL251" s="455">
        <v>255100</v>
      </c>
    </row>
    <row r="252" spans="26:38">
      <c r="Z252" s="454">
        <v>743000</v>
      </c>
      <c r="AA252" s="465">
        <v>746000</v>
      </c>
      <c r="AB252" s="608">
        <v>73560</v>
      </c>
      <c r="AC252" s="610">
        <v>67100</v>
      </c>
      <c r="AD252" s="610">
        <v>60630</v>
      </c>
      <c r="AE252" s="610">
        <v>54160</v>
      </c>
      <c r="AF252" s="610">
        <v>47700</v>
      </c>
      <c r="AG252" s="610">
        <v>41230</v>
      </c>
      <c r="AH252" s="610">
        <v>34770</v>
      </c>
      <c r="AI252" s="619">
        <v>28300</v>
      </c>
      <c r="AJ252" s="359">
        <f t="shared" ref="AJ252:AK252" si="246">IF(AI252-$X$19&gt;0,AI252-$X$19,0)</f>
        <v>26720</v>
      </c>
      <c r="AK252" s="360">
        <f t="shared" si="246"/>
        <v>25140</v>
      </c>
      <c r="AL252" s="455">
        <v>256800</v>
      </c>
    </row>
    <row r="253" spans="26:38">
      <c r="Z253" s="459">
        <v>746000</v>
      </c>
      <c r="AA253" s="466">
        <v>749000</v>
      </c>
      <c r="AB253" s="609">
        <v>74110</v>
      </c>
      <c r="AC253" s="611">
        <v>67650</v>
      </c>
      <c r="AD253" s="611">
        <v>61180</v>
      </c>
      <c r="AE253" s="611">
        <v>54720</v>
      </c>
      <c r="AF253" s="611">
        <v>48250</v>
      </c>
      <c r="AG253" s="611">
        <v>41780</v>
      </c>
      <c r="AH253" s="611">
        <v>35320</v>
      </c>
      <c r="AI253" s="618">
        <v>28850</v>
      </c>
      <c r="AJ253" s="359">
        <f t="shared" ref="AJ253:AK253" si="247">IF(AI253-$X$19&gt;0,AI253-$X$19,0)</f>
        <v>27270</v>
      </c>
      <c r="AK253" s="360">
        <f t="shared" si="247"/>
        <v>25690</v>
      </c>
      <c r="AL253" s="461">
        <v>258400</v>
      </c>
    </row>
    <row r="254" spans="26:38">
      <c r="Z254" s="454">
        <v>749000</v>
      </c>
      <c r="AA254" s="465">
        <v>752000</v>
      </c>
      <c r="AB254" s="608">
        <v>74670</v>
      </c>
      <c r="AC254" s="610">
        <v>68200</v>
      </c>
      <c r="AD254" s="610">
        <v>61730</v>
      </c>
      <c r="AE254" s="610">
        <v>55270</v>
      </c>
      <c r="AF254" s="610">
        <v>48800</v>
      </c>
      <c r="AG254" s="610">
        <v>42330</v>
      </c>
      <c r="AH254" s="610">
        <v>35870</v>
      </c>
      <c r="AI254" s="619">
        <v>29400</v>
      </c>
      <c r="AJ254" s="359">
        <f t="shared" ref="AJ254:AK254" si="248">IF(AI254-$X$19&gt;0,AI254-$X$19,0)</f>
        <v>27820</v>
      </c>
      <c r="AK254" s="360">
        <f t="shared" si="248"/>
        <v>26240</v>
      </c>
      <c r="AL254" s="455">
        <v>259900</v>
      </c>
    </row>
    <row r="255" spans="26:38">
      <c r="Z255" s="454">
        <v>752000</v>
      </c>
      <c r="AA255" s="465">
        <v>755000</v>
      </c>
      <c r="AB255" s="628">
        <v>75220</v>
      </c>
      <c r="AC255" s="610">
        <v>68750</v>
      </c>
      <c r="AD255" s="610">
        <v>62280</v>
      </c>
      <c r="AE255" s="610">
        <v>55820</v>
      </c>
      <c r="AF255" s="610">
        <v>49360</v>
      </c>
      <c r="AG255" s="610">
        <v>42880</v>
      </c>
      <c r="AH255" s="610">
        <v>36420</v>
      </c>
      <c r="AI255" s="619">
        <v>29960</v>
      </c>
      <c r="AJ255" s="359">
        <f t="shared" ref="AJ255:AK255" si="249">IF(AI255-$X$19&gt;0,AI255-$X$19,0)</f>
        <v>28380</v>
      </c>
      <c r="AK255" s="360">
        <f t="shared" si="249"/>
        <v>26800</v>
      </c>
      <c r="AL255" s="455">
        <v>261600</v>
      </c>
    </row>
    <row r="256" spans="26:38">
      <c r="Z256" s="454">
        <v>755000</v>
      </c>
      <c r="AA256" s="465">
        <v>758000</v>
      </c>
      <c r="AB256" s="608">
        <v>75770</v>
      </c>
      <c r="AC256" s="610">
        <v>69310</v>
      </c>
      <c r="AD256" s="610">
        <v>62830</v>
      </c>
      <c r="AE256" s="610">
        <v>56370</v>
      </c>
      <c r="AF256" s="610">
        <v>49910</v>
      </c>
      <c r="AG256" s="610">
        <v>43430</v>
      </c>
      <c r="AH256" s="610">
        <v>36970</v>
      </c>
      <c r="AI256" s="619">
        <v>30510</v>
      </c>
      <c r="AJ256" s="359">
        <f t="shared" ref="AJ256:AK256" si="250">IF(AI256-$X$19&gt;0,AI256-$X$19,0)</f>
        <v>28930</v>
      </c>
      <c r="AK256" s="360">
        <f t="shared" si="250"/>
        <v>27350</v>
      </c>
      <c r="AL256" s="455">
        <v>263200</v>
      </c>
    </row>
    <row r="257" spans="26:38">
      <c r="Z257" s="454">
        <v>758000</v>
      </c>
      <c r="AA257" s="465">
        <v>761000</v>
      </c>
      <c r="AB257" s="608">
        <v>76320</v>
      </c>
      <c r="AC257" s="610">
        <v>69860</v>
      </c>
      <c r="AD257" s="610">
        <v>63380</v>
      </c>
      <c r="AE257" s="610">
        <v>56920</v>
      </c>
      <c r="AF257" s="610">
        <v>50460</v>
      </c>
      <c r="AG257" s="610">
        <v>43980</v>
      </c>
      <c r="AH257" s="610">
        <v>37520</v>
      </c>
      <c r="AI257" s="619">
        <v>31060</v>
      </c>
      <c r="AJ257" s="359">
        <f t="shared" ref="AJ257:AK257" si="251">IF(AI257-$X$19&gt;0,AI257-$X$19,0)</f>
        <v>29480</v>
      </c>
      <c r="AK257" s="360">
        <f t="shared" si="251"/>
        <v>27900</v>
      </c>
      <c r="AL257" s="455">
        <v>264800</v>
      </c>
    </row>
    <row r="258" spans="26:38">
      <c r="Z258" s="459">
        <v>761000</v>
      </c>
      <c r="AA258" s="466">
        <v>764000</v>
      </c>
      <c r="AB258" s="609">
        <v>76870</v>
      </c>
      <c r="AC258" s="611">
        <v>70410</v>
      </c>
      <c r="AD258" s="611">
        <v>63940</v>
      </c>
      <c r="AE258" s="611">
        <v>57470</v>
      </c>
      <c r="AF258" s="611">
        <v>51010</v>
      </c>
      <c r="AG258" s="611">
        <v>44540</v>
      </c>
      <c r="AH258" s="611">
        <v>38070</v>
      </c>
      <c r="AI258" s="618">
        <v>31610</v>
      </c>
      <c r="AJ258" s="359">
        <f t="shared" ref="AJ258:AK258" si="252">IF(AI258-$X$19&gt;0,AI258-$X$19,0)</f>
        <v>30030</v>
      </c>
      <c r="AK258" s="360">
        <f t="shared" si="252"/>
        <v>28450</v>
      </c>
      <c r="AL258" s="461">
        <v>266500</v>
      </c>
    </row>
    <row r="259" spans="26:38">
      <c r="Z259" s="454">
        <v>764000</v>
      </c>
      <c r="AA259" s="465">
        <v>767000</v>
      </c>
      <c r="AB259" s="629">
        <v>77420</v>
      </c>
      <c r="AC259" s="610">
        <v>70960</v>
      </c>
      <c r="AD259" s="610">
        <v>64490</v>
      </c>
      <c r="AE259" s="610">
        <v>58020</v>
      </c>
      <c r="AF259" s="610">
        <v>51560</v>
      </c>
      <c r="AG259" s="610">
        <v>45090</v>
      </c>
      <c r="AH259" s="610">
        <v>38620</v>
      </c>
      <c r="AI259" s="619">
        <v>32160</v>
      </c>
      <c r="AJ259" s="359">
        <f t="shared" ref="AJ259:AK259" si="253">IF(AI259-$X$19&gt;0,AI259-$X$19,0)</f>
        <v>30580</v>
      </c>
      <c r="AK259" s="360">
        <f t="shared" si="253"/>
        <v>29000</v>
      </c>
      <c r="AL259" s="455">
        <v>268100</v>
      </c>
    </row>
    <row r="260" spans="26:38">
      <c r="Z260" s="454">
        <v>767000</v>
      </c>
      <c r="AA260" s="465">
        <v>770000</v>
      </c>
      <c r="AB260" s="608">
        <v>77970</v>
      </c>
      <c r="AC260" s="610">
        <v>71510</v>
      </c>
      <c r="AD260" s="610">
        <v>65040</v>
      </c>
      <c r="AE260" s="610">
        <v>58570</v>
      </c>
      <c r="AF260" s="610">
        <v>52110</v>
      </c>
      <c r="AG260" s="610">
        <v>45640</v>
      </c>
      <c r="AH260" s="610">
        <v>39180</v>
      </c>
      <c r="AI260" s="619">
        <v>32710</v>
      </c>
      <c r="AJ260" s="359">
        <f t="shared" ref="AJ260:AK260" si="254">IF(AI260-$X$19&gt;0,AI260-$X$19,0)</f>
        <v>31130</v>
      </c>
      <c r="AK260" s="360">
        <f t="shared" si="254"/>
        <v>29550</v>
      </c>
      <c r="AL260" s="455">
        <v>269700</v>
      </c>
    </row>
    <row r="261" spans="26:38">
      <c r="Z261" s="454">
        <v>770000</v>
      </c>
      <c r="AA261" s="465">
        <v>773000</v>
      </c>
      <c r="AB261" s="608">
        <v>78530</v>
      </c>
      <c r="AC261" s="610">
        <v>72060</v>
      </c>
      <c r="AD261" s="610">
        <v>65590</v>
      </c>
      <c r="AE261" s="610">
        <v>59130</v>
      </c>
      <c r="AF261" s="610">
        <v>52660</v>
      </c>
      <c r="AG261" s="610">
        <v>46190</v>
      </c>
      <c r="AH261" s="610">
        <v>39730</v>
      </c>
      <c r="AI261" s="619">
        <v>33260</v>
      </c>
      <c r="AJ261" s="359">
        <f t="shared" ref="AJ261:AK261" si="255">IF(AI261-$X$19&gt;0,AI261-$X$19,0)</f>
        <v>31680</v>
      </c>
      <c r="AK261" s="360">
        <f t="shared" si="255"/>
        <v>30100</v>
      </c>
      <c r="AL261" s="455">
        <v>271400</v>
      </c>
    </row>
    <row r="262" spans="26:38">
      <c r="Z262" s="454">
        <v>773000</v>
      </c>
      <c r="AA262" s="465">
        <v>776000</v>
      </c>
      <c r="AB262" s="608">
        <v>79080</v>
      </c>
      <c r="AC262" s="610">
        <v>72610</v>
      </c>
      <c r="AD262" s="610">
        <v>66140</v>
      </c>
      <c r="AE262" s="610">
        <v>59680</v>
      </c>
      <c r="AF262" s="610">
        <v>53210</v>
      </c>
      <c r="AG262" s="610">
        <v>46740</v>
      </c>
      <c r="AH262" s="610">
        <v>40280</v>
      </c>
      <c r="AI262" s="619">
        <v>33820</v>
      </c>
      <c r="AJ262" s="359">
        <f t="shared" ref="AJ262:AK262" si="256">IF(AI262-$X$19&gt;0,AI262-$X$19,0)</f>
        <v>32240</v>
      </c>
      <c r="AK262" s="360">
        <f t="shared" si="256"/>
        <v>30660</v>
      </c>
      <c r="AL262" s="455">
        <v>273000</v>
      </c>
    </row>
    <row r="263" spans="26:38">
      <c r="Z263" s="459">
        <v>776000</v>
      </c>
      <c r="AA263" s="466">
        <v>779000</v>
      </c>
      <c r="AB263" s="609">
        <v>79630</v>
      </c>
      <c r="AC263" s="611">
        <v>73160</v>
      </c>
      <c r="AD263" s="611">
        <v>66690</v>
      </c>
      <c r="AE263" s="611">
        <v>60230</v>
      </c>
      <c r="AF263" s="611">
        <v>53770</v>
      </c>
      <c r="AG263" s="611">
        <v>47290</v>
      </c>
      <c r="AH263" s="611">
        <v>40830</v>
      </c>
      <c r="AI263" s="618">
        <v>34370</v>
      </c>
      <c r="AJ263" s="359">
        <f t="shared" ref="AJ263:AK263" si="257">IF(AI263-$X$19&gt;0,AI263-$X$19,0)</f>
        <v>32790</v>
      </c>
      <c r="AK263" s="360">
        <f t="shared" si="257"/>
        <v>31210</v>
      </c>
      <c r="AL263" s="461">
        <v>274000</v>
      </c>
    </row>
    <row r="264" spans="26:38">
      <c r="Z264" s="454">
        <v>779000</v>
      </c>
      <c r="AA264" s="465">
        <v>782000</v>
      </c>
      <c r="AB264" s="629">
        <v>80180</v>
      </c>
      <c r="AC264" s="610">
        <v>73720</v>
      </c>
      <c r="AD264" s="610">
        <v>67240</v>
      </c>
      <c r="AE264" s="610">
        <v>60780</v>
      </c>
      <c r="AF264" s="610">
        <v>54320</v>
      </c>
      <c r="AG264" s="610">
        <v>47840</v>
      </c>
      <c r="AH264" s="610">
        <v>41380</v>
      </c>
      <c r="AI264" s="619">
        <v>34920</v>
      </c>
      <c r="AJ264" s="359">
        <f t="shared" ref="AJ264:AK264" si="258">IF(AI264-$X$19&gt;0,AI264-$X$19,0)</f>
        <v>33340</v>
      </c>
      <c r="AK264" s="360">
        <f t="shared" si="258"/>
        <v>31760</v>
      </c>
      <c r="AL264" s="455">
        <v>276200</v>
      </c>
    </row>
    <row r="265" spans="26:38">
      <c r="Z265" s="454">
        <v>782000</v>
      </c>
      <c r="AA265" s="465">
        <v>785000</v>
      </c>
      <c r="AB265" s="608">
        <v>80730</v>
      </c>
      <c r="AC265" s="610">
        <v>74270</v>
      </c>
      <c r="AD265" s="610">
        <v>67790</v>
      </c>
      <c r="AE265" s="610">
        <v>61330</v>
      </c>
      <c r="AF265" s="610">
        <v>54870</v>
      </c>
      <c r="AG265" s="610">
        <v>48400</v>
      </c>
      <c r="AH265" s="610">
        <v>41930</v>
      </c>
      <c r="AI265" s="619">
        <v>35470</v>
      </c>
      <c r="AJ265" s="359">
        <f t="shared" ref="AJ265:AK265" si="259">IF(AI265-$X$19&gt;0,AI265-$X$19,0)</f>
        <v>33890</v>
      </c>
      <c r="AK265" s="360">
        <f t="shared" si="259"/>
        <v>32310</v>
      </c>
      <c r="AL265" s="455">
        <v>277800</v>
      </c>
    </row>
    <row r="266" spans="26:38">
      <c r="Z266" s="454">
        <v>785000</v>
      </c>
      <c r="AA266" s="465">
        <v>788000</v>
      </c>
      <c r="AB266" s="628">
        <v>81280</v>
      </c>
      <c r="AC266" s="610">
        <v>74820</v>
      </c>
      <c r="AD266" s="610">
        <v>68350</v>
      </c>
      <c r="AE266" s="610">
        <v>61880</v>
      </c>
      <c r="AF266" s="610">
        <v>55420</v>
      </c>
      <c r="AG266" s="610">
        <v>48950</v>
      </c>
      <c r="AH266" s="610">
        <v>42480</v>
      </c>
      <c r="AI266" s="619">
        <v>36020</v>
      </c>
      <c r="AJ266" s="359">
        <f t="shared" ref="AJ266:AK266" si="260">IF(AI266-$X$19&gt;0,AI266-$X$19,0)</f>
        <v>34440</v>
      </c>
      <c r="AK266" s="360">
        <f t="shared" si="260"/>
        <v>32860</v>
      </c>
      <c r="AL266" s="455">
        <v>279400</v>
      </c>
    </row>
    <row r="267" spans="26:38">
      <c r="Z267" s="454">
        <v>788000</v>
      </c>
      <c r="AA267" s="465">
        <v>791000</v>
      </c>
      <c r="AB267" s="630">
        <v>81830</v>
      </c>
      <c r="AC267" s="610">
        <v>75370</v>
      </c>
      <c r="AD267" s="610">
        <v>68900</v>
      </c>
      <c r="AE267" s="610">
        <v>62430</v>
      </c>
      <c r="AF267" s="610">
        <v>55970</v>
      </c>
      <c r="AG267" s="610">
        <v>49500</v>
      </c>
      <c r="AH267" s="610">
        <v>43040</v>
      </c>
      <c r="AI267" s="619">
        <v>36570</v>
      </c>
      <c r="AJ267" s="359">
        <f t="shared" ref="AJ267:AK267" si="261">IF(AI267-$X$19&gt;0,AI267-$X$19,0)</f>
        <v>34990</v>
      </c>
      <c r="AK267" s="360">
        <f t="shared" si="261"/>
        <v>33410</v>
      </c>
      <c r="AL267" s="455">
        <v>281100</v>
      </c>
    </row>
    <row r="268" spans="26:38">
      <c r="Z268" s="459">
        <v>791000</v>
      </c>
      <c r="AA268" s="466">
        <v>794000</v>
      </c>
      <c r="AB268" s="609">
        <v>82460</v>
      </c>
      <c r="AC268" s="611">
        <v>75920</v>
      </c>
      <c r="AD268" s="611">
        <v>69450</v>
      </c>
      <c r="AE268" s="611">
        <v>62990</v>
      </c>
      <c r="AF268" s="611">
        <v>56520</v>
      </c>
      <c r="AG268" s="611">
        <v>50050</v>
      </c>
      <c r="AH268" s="611">
        <v>43590</v>
      </c>
      <c r="AI268" s="618">
        <v>37120</v>
      </c>
      <c r="AJ268" s="359">
        <f t="shared" ref="AJ268:AK268" si="262">IF(AI268-$X$19&gt;0,AI268-$X$19,0)</f>
        <v>35540</v>
      </c>
      <c r="AK268" s="360">
        <f t="shared" si="262"/>
        <v>33960</v>
      </c>
      <c r="AL268" s="461">
        <v>282700</v>
      </c>
    </row>
    <row r="269" spans="26:38">
      <c r="Z269" s="454">
        <v>794000</v>
      </c>
      <c r="AA269" s="465">
        <v>797000</v>
      </c>
      <c r="AB269" s="629">
        <v>83100</v>
      </c>
      <c r="AC269" s="610">
        <v>76470</v>
      </c>
      <c r="AD269" s="610">
        <v>70000</v>
      </c>
      <c r="AE269" s="610">
        <v>63540</v>
      </c>
      <c r="AF269" s="610">
        <v>57070</v>
      </c>
      <c r="AG269" s="610">
        <v>50600</v>
      </c>
      <c r="AH269" s="610">
        <v>44140</v>
      </c>
      <c r="AI269" s="619">
        <v>37670</v>
      </c>
      <c r="AJ269" s="359">
        <f t="shared" ref="AJ269:AK269" si="263">IF(AI269-$X$19&gt;0,AI269-$X$19,0)</f>
        <v>36090</v>
      </c>
      <c r="AK269" s="360">
        <f t="shared" si="263"/>
        <v>34510</v>
      </c>
      <c r="AL269" s="455">
        <v>284300</v>
      </c>
    </row>
    <row r="270" spans="26:38">
      <c r="Z270" s="454">
        <v>797000</v>
      </c>
      <c r="AA270" s="465">
        <v>800000</v>
      </c>
      <c r="AB270" s="608">
        <v>83730</v>
      </c>
      <c r="AC270" s="610">
        <v>77020</v>
      </c>
      <c r="AD270" s="610">
        <v>70550</v>
      </c>
      <c r="AE270" s="610">
        <v>64090</v>
      </c>
      <c r="AF270" s="610">
        <v>57630</v>
      </c>
      <c r="AG270" s="610">
        <v>51150</v>
      </c>
      <c r="AH270" s="610">
        <v>44690</v>
      </c>
      <c r="AI270" s="619">
        <v>38230</v>
      </c>
      <c r="AJ270" s="359">
        <f t="shared" ref="AJ270:AK270" si="264">IF(AI270-$X$19&gt;0,AI270-$X$19,0)</f>
        <v>36650</v>
      </c>
      <c r="AK270" s="360">
        <f t="shared" si="264"/>
        <v>35070</v>
      </c>
      <c r="AL270" s="455">
        <v>286000</v>
      </c>
    </row>
    <row r="271" spans="26:38">
      <c r="Z271" s="454">
        <v>800000</v>
      </c>
      <c r="AA271" s="465">
        <v>803000</v>
      </c>
      <c r="AB271" s="608">
        <v>84370</v>
      </c>
      <c r="AC271" s="610">
        <v>77580</v>
      </c>
      <c r="AD271" s="610">
        <v>71100</v>
      </c>
      <c r="AE271" s="610">
        <v>64640</v>
      </c>
      <c r="AF271" s="610">
        <v>58180</v>
      </c>
      <c r="AG271" s="610">
        <v>51700</v>
      </c>
      <c r="AH271" s="610">
        <v>45140</v>
      </c>
      <c r="AI271" s="619">
        <v>38780</v>
      </c>
      <c r="AJ271" s="359">
        <f t="shared" ref="AJ271:AK271" si="265">IF(AI271-$X$19&gt;0,AI271-$X$19,0)</f>
        <v>37200</v>
      </c>
      <c r="AK271" s="360">
        <f t="shared" si="265"/>
        <v>35620</v>
      </c>
      <c r="AL271" s="455">
        <v>287600</v>
      </c>
    </row>
    <row r="272" spans="26:38">
      <c r="Z272" s="454">
        <v>803000</v>
      </c>
      <c r="AA272" s="465">
        <v>806000</v>
      </c>
      <c r="AB272" s="608">
        <v>85000</v>
      </c>
      <c r="AC272" s="610">
        <v>78130</v>
      </c>
      <c r="AD272" s="610">
        <v>71650</v>
      </c>
      <c r="AE272" s="610">
        <v>65190</v>
      </c>
      <c r="AF272" s="610">
        <v>58730</v>
      </c>
      <c r="AG272" s="610">
        <v>52250</v>
      </c>
      <c r="AH272" s="610">
        <v>45790</v>
      </c>
      <c r="AI272" s="619">
        <v>39330</v>
      </c>
      <c r="AJ272" s="359">
        <f t="shared" ref="AJ272:AK272" si="266">IF(AI272-$X$19&gt;0,AI272-$X$19,0)</f>
        <v>37750</v>
      </c>
      <c r="AK272" s="360">
        <f t="shared" si="266"/>
        <v>36170</v>
      </c>
      <c r="AL272" s="455">
        <v>289200</v>
      </c>
    </row>
    <row r="273" spans="26:38">
      <c r="Z273" s="459">
        <v>806000</v>
      </c>
      <c r="AA273" s="466">
        <v>809000</v>
      </c>
      <c r="AB273" s="609">
        <v>85630</v>
      </c>
      <c r="AC273" s="611">
        <v>78680</v>
      </c>
      <c r="AD273" s="611">
        <v>72210</v>
      </c>
      <c r="AE273" s="611">
        <v>65740</v>
      </c>
      <c r="AF273" s="611">
        <v>59280</v>
      </c>
      <c r="AG273" s="611">
        <v>52810</v>
      </c>
      <c r="AH273" s="611">
        <v>46340</v>
      </c>
      <c r="AI273" s="618">
        <v>39880</v>
      </c>
      <c r="AJ273" s="359">
        <f t="shared" ref="AJ273:AK273" si="267">IF(AI273-$X$19&gt;0,AI273-$X$19,0)</f>
        <v>38300</v>
      </c>
      <c r="AK273" s="360">
        <f t="shared" si="267"/>
        <v>36720</v>
      </c>
      <c r="AL273" s="461">
        <v>290800</v>
      </c>
    </row>
    <row r="274" spans="26:38">
      <c r="Z274" s="454">
        <v>809000</v>
      </c>
      <c r="AA274" s="465">
        <v>812000</v>
      </c>
      <c r="AB274" s="629">
        <v>86260</v>
      </c>
      <c r="AC274" s="610">
        <v>79230</v>
      </c>
      <c r="AD274" s="610">
        <v>72760</v>
      </c>
      <c r="AE274" s="610">
        <v>66290</v>
      </c>
      <c r="AF274" s="610">
        <v>59830</v>
      </c>
      <c r="AG274" s="610">
        <v>53360</v>
      </c>
      <c r="AH274" s="610">
        <v>46890</v>
      </c>
      <c r="AI274" s="619">
        <v>40430</v>
      </c>
      <c r="AJ274" s="359">
        <f t="shared" ref="AJ274:AK274" si="268">IF(AI274-$X$19&gt;0,AI274-$X$19,0)</f>
        <v>38850</v>
      </c>
      <c r="AK274" s="360">
        <f t="shared" si="268"/>
        <v>37270</v>
      </c>
      <c r="AL274" s="455">
        <v>292400</v>
      </c>
    </row>
    <row r="275" spans="26:38">
      <c r="Z275" s="454">
        <v>812000</v>
      </c>
      <c r="AA275" s="465">
        <v>815000</v>
      </c>
      <c r="AB275" s="608">
        <v>86900</v>
      </c>
      <c r="AC275" s="610">
        <v>79780</v>
      </c>
      <c r="AD275" s="610">
        <v>73310</v>
      </c>
      <c r="AE275" s="610">
        <v>66840</v>
      </c>
      <c r="AF275" s="610">
        <v>60380</v>
      </c>
      <c r="AG275" s="610">
        <v>53910</v>
      </c>
      <c r="AH275" s="610">
        <v>47450</v>
      </c>
      <c r="AI275" s="619">
        <v>40980</v>
      </c>
      <c r="AJ275" s="359">
        <f t="shared" ref="AJ275:AK275" si="269">IF(AI275-$X$19&gt;0,AI275-$X$19,0)</f>
        <v>39400</v>
      </c>
      <c r="AK275" s="360">
        <f t="shared" si="269"/>
        <v>37820</v>
      </c>
      <c r="AL275" s="455">
        <v>294000</v>
      </c>
    </row>
    <row r="276" spans="26:38">
      <c r="Z276" s="454">
        <v>815000</v>
      </c>
      <c r="AA276" s="465">
        <v>818000</v>
      </c>
      <c r="AB276" s="608">
        <v>87530</v>
      </c>
      <c r="AC276" s="610">
        <v>80330</v>
      </c>
      <c r="AD276" s="610">
        <v>73860</v>
      </c>
      <c r="AE276" s="610">
        <v>67400</v>
      </c>
      <c r="AF276" s="610">
        <v>60930</v>
      </c>
      <c r="AG276" s="610">
        <v>54460</v>
      </c>
      <c r="AH276" s="610">
        <v>48000</v>
      </c>
      <c r="AI276" s="619">
        <v>41530</v>
      </c>
      <c r="AJ276" s="359">
        <f t="shared" ref="AJ276:AK276" si="270">IF(AI276-$X$19&gt;0,AI276-$X$19,0)</f>
        <v>39950</v>
      </c>
      <c r="AK276" s="360">
        <f t="shared" si="270"/>
        <v>38370</v>
      </c>
      <c r="AL276" s="455">
        <v>295700</v>
      </c>
    </row>
    <row r="277" spans="26:38">
      <c r="Z277" s="454">
        <v>818000</v>
      </c>
      <c r="AA277" s="465">
        <v>821000</v>
      </c>
      <c r="AB277" s="608">
        <v>88100</v>
      </c>
      <c r="AC277" s="610">
        <v>80880</v>
      </c>
      <c r="AD277" s="610">
        <v>74410</v>
      </c>
      <c r="AE277" s="610">
        <v>67950</v>
      </c>
      <c r="AF277" s="610">
        <v>61480</v>
      </c>
      <c r="AG277" s="610">
        <v>55010</v>
      </c>
      <c r="AH277" s="610">
        <v>48550</v>
      </c>
      <c r="AI277" s="619">
        <v>42090</v>
      </c>
      <c r="AJ277" s="359">
        <f t="shared" ref="AJ277:AK277" si="271">IF(AI277-$X$19&gt;0,AI277-$X$19,0)</f>
        <v>40510</v>
      </c>
      <c r="AK277" s="360">
        <f t="shared" si="271"/>
        <v>38930</v>
      </c>
      <c r="AL277" s="455">
        <v>297300</v>
      </c>
    </row>
    <row r="278" spans="26:38">
      <c r="Z278" s="459">
        <v>821000</v>
      </c>
      <c r="AA278" s="466">
        <v>824000</v>
      </c>
      <c r="AB278" s="609">
        <v>88800</v>
      </c>
      <c r="AC278" s="611">
        <v>81430</v>
      </c>
      <c r="AD278" s="611">
        <v>74960</v>
      </c>
      <c r="AE278" s="611">
        <v>68500</v>
      </c>
      <c r="AF278" s="611">
        <v>62040</v>
      </c>
      <c r="AG278" s="611">
        <v>55560</v>
      </c>
      <c r="AH278" s="611">
        <v>49100</v>
      </c>
      <c r="AI278" s="618">
        <v>42640</v>
      </c>
      <c r="AJ278" s="359">
        <f t="shared" ref="AJ278:AK278" si="272">IF(AI278-$X$19&gt;0,AI278-$X$19,0)</f>
        <v>41060</v>
      </c>
      <c r="AK278" s="360">
        <f t="shared" si="272"/>
        <v>39480</v>
      </c>
      <c r="AL278" s="461">
        <v>298900</v>
      </c>
    </row>
    <row r="279" spans="26:38">
      <c r="Z279" s="454">
        <v>824000</v>
      </c>
      <c r="AA279" s="465">
        <v>827000</v>
      </c>
      <c r="AB279" s="629">
        <v>89440</v>
      </c>
      <c r="AC279" s="610">
        <v>82000</v>
      </c>
      <c r="AD279" s="610">
        <v>75510</v>
      </c>
      <c r="AE279" s="610">
        <v>69050</v>
      </c>
      <c r="AF279" s="610">
        <v>62590</v>
      </c>
      <c r="AG279" s="610">
        <v>56110</v>
      </c>
      <c r="AH279" s="610">
        <v>49650</v>
      </c>
      <c r="AI279" s="619">
        <v>43190</v>
      </c>
      <c r="AJ279" s="359">
        <f t="shared" ref="AJ279:AK279" si="273">IF(AI279-$X$19&gt;0,AI279-$X$19,0)</f>
        <v>41610</v>
      </c>
      <c r="AK279" s="360">
        <f t="shared" si="273"/>
        <v>40030</v>
      </c>
      <c r="AL279" s="455">
        <v>300600</v>
      </c>
    </row>
    <row r="280" spans="26:38">
      <c r="Z280" s="454">
        <v>827000</v>
      </c>
      <c r="AA280" s="465">
        <v>830000</v>
      </c>
      <c r="AB280" s="608">
        <v>90070</v>
      </c>
      <c r="AC280" s="610">
        <v>82630</v>
      </c>
      <c r="AD280" s="610">
        <v>76060</v>
      </c>
      <c r="AE280" s="610">
        <v>69600</v>
      </c>
      <c r="AF280" s="610">
        <v>63140</v>
      </c>
      <c r="AG280" s="610">
        <v>56670</v>
      </c>
      <c r="AH280" s="610">
        <v>50200</v>
      </c>
      <c r="AI280" s="619">
        <v>43740</v>
      </c>
      <c r="AJ280" s="359">
        <f t="shared" ref="AJ280:AK280" si="274">IF(AI280-$X$19&gt;0,AI280-$X$19,0)</f>
        <v>42160</v>
      </c>
      <c r="AK280" s="360">
        <f t="shared" si="274"/>
        <v>40580</v>
      </c>
      <c r="AL280" s="455">
        <v>302200</v>
      </c>
    </row>
    <row r="281" spans="26:38">
      <c r="Z281" s="454">
        <v>830000</v>
      </c>
      <c r="AA281" s="465">
        <v>833000</v>
      </c>
      <c r="AB281" s="608">
        <v>90710</v>
      </c>
      <c r="AC281" s="610">
        <v>83260</v>
      </c>
      <c r="AD281" s="610">
        <v>76630</v>
      </c>
      <c r="AE281" s="610">
        <v>70150</v>
      </c>
      <c r="AF281" s="610">
        <v>63690</v>
      </c>
      <c r="AG281" s="610">
        <v>57220</v>
      </c>
      <c r="AH281" s="610">
        <v>50750</v>
      </c>
      <c r="AI281" s="619">
        <v>44290</v>
      </c>
      <c r="AJ281" s="359">
        <f t="shared" ref="AJ281:AK281" si="275">IF(AI281-$X$19&gt;0,AI281-$X$19,0)</f>
        <v>42710</v>
      </c>
      <c r="AK281" s="360">
        <f t="shared" si="275"/>
        <v>41130</v>
      </c>
      <c r="AL281" s="455">
        <v>303800</v>
      </c>
    </row>
    <row r="282" spans="26:38">
      <c r="Z282" s="454">
        <v>833000</v>
      </c>
      <c r="AA282" s="465">
        <v>836000</v>
      </c>
      <c r="AB282" s="608">
        <v>91350</v>
      </c>
      <c r="AC282" s="610">
        <v>83920</v>
      </c>
      <c r="AD282" s="610">
        <v>77190</v>
      </c>
      <c r="AE282" s="610">
        <v>70710</v>
      </c>
      <c r="AF282" s="610">
        <v>64250</v>
      </c>
      <c r="AG282" s="610">
        <v>57790</v>
      </c>
      <c r="AH282" s="610">
        <v>51320</v>
      </c>
      <c r="AI282" s="619">
        <v>44850</v>
      </c>
      <c r="AJ282" s="359">
        <f t="shared" ref="AJ282:AK282" si="276">IF(AI282-$X$19&gt;0,AI282-$X$19,0)</f>
        <v>43270</v>
      </c>
      <c r="AK282" s="360">
        <f t="shared" si="276"/>
        <v>41690</v>
      </c>
      <c r="AL282" s="455">
        <v>305400</v>
      </c>
    </row>
    <row r="283" spans="26:38">
      <c r="Z283" s="459">
        <v>836000</v>
      </c>
      <c r="AA283" s="466">
        <v>839000</v>
      </c>
      <c r="AB283" s="609">
        <v>92020</v>
      </c>
      <c r="AC283" s="611">
        <v>84580</v>
      </c>
      <c r="AD283" s="611">
        <v>77770</v>
      </c>
      <c r="AE283" s="611">
        <v>71300</v>
      </c>
      <c r="AF283" s="611">
        <v>64830</v>
      </c>
      <c r="AG283" s="611">
        <v>58370</v>
      </c>
      <c r="AH283" s="611">
        <v>51900</v>
      </c>
      <c r="AI283" s="618">
        <v>45430</v>
      </c>
      <c r="AJ283" s="359">
        <f t="shared" ref="AJ283:AK283" si="277">IF(AI283-$X$19&gt;0,AI283-$X$19,0)</f>
        <v>43850</v>
      </c>
      <c r="AK283" s="360">
        <f t="shared" si="277"/>
        <v>42270</v>
      </c>
      <c r="AL283" s="461">
        <v>307000</v>
      </c>
    </row>
    <row r="284" spans="26:38">
      <c r="Z284" s="454">
        <v>839000</v>
      </c>
      <c r="AA284" s="465">
        <v>842000</v>
      </c>
      <c r="AB284" s="629">
        <v>92690</v>
      </c>
      <c r="AC284" s="610">
        <v>85250</v>
      </c>
      <c r="AD284" s="610">
        <v>78350</v>
      </c>
      <c r="AE284" s="610">
        <v>71880</v>
      </c>
      <c r="AF284" s="610">
        <v>65420</v>
      </c>
      <c r="AG284" s="610">
        <v>58950</v>
      </c>
      <c r="AH284" s="610">
        <v>52480</v>
      </c>
      <c r="AI284" s="619">
        <v>46020</v>
      </c>
      <c r="AJ284" s="359">
        <f t="shared" ref="AJ284:AK284" si="278">IF(AI284-$X$19&gt;0,AI284-$X$19,0)</f>
        <v>44440</v>
      </c>
      <c r="AK284" s="360">
        <f t="shared" si="278"/>
        <v>42860</v>
      </c>
      <c r="AL284" s="455">
        <v>308500</v>
      </c>
    </row>
    <row r="285" spans="26:38">
      <c r="Z285" s="454">
        <v>842000</v>
      </c>
      <c r="AA285" s="465">
        <v>845000</v>
      </c>
      <c r="AB285" s="608">
        <v>93360</v>
      </c>
      <c r="AC285" s="610">
        <v>85920</v>
      </c>
      <c r="AD285" s="610">
        <v>78930</v>
      </c>
      <c r="AE285" s="610">
        <v>72460</v>
      </c>
      <c r="AF285" s="610">
        <v>66000</v>
      </c>
      <c r="AG285" s="610">
        <v>59530</v>
      </c>
      <c r="AH285" s="610">
        <v>53060</v>
      </c>
      <c r="AI285" s="619">
        <v>46600</v>
      </c>
      <c r="AJ285" s="359">
        <f t="shared" ref="AJ285:AK285" si="279">IF(AI285-$X$19&gt;0,AI285-$X$19,0)</f>
        <v>45020</v>
      </c>
      <c r="AK285" s="360">
        <f t="shared" si="279"/>
        <v>43440</v>
      </c>
      <c r="AL285" s="455">
        <v>310100</v>
      </c>
    </row>
    <row r="286" spans="26:38">
      <c r="Z286" s="454">
        <v>845000</v>
      </c>
      <c r="AA286" s="465">
        <v>848000</v>
      </c>
      <c r="AB286" s="608">
        <v>94020</v>
      </c>
      <c r="AC286" s="610">
        <v>86590</v>
      </c>
      <c r="AD286" s="610">
        <v>79520</v>
      </c>
      <c r="AE286" s="610">
        <v>73040</v>
      </c>
      <c r="AF286" s="610">
        <v>66580</v>
      </c>
      <c r="AG286" s="610">
        <v>60120</v>
      </c>
      <c r="AH286" s="610">
        <v>53640</v>
      </c>
      <c r="AI286" s="619">
        <v>47180</v>
      </c>
      <c r="AJ286" s="359">
        <f t="shared" ref="AJ286:AK286" si="280">IF(AI286-$X$19&gt;0,AI286-$X$19,0)</f>
        <v>45600</v>
      </c>
      <c r="AK286" s="360">
        <f t="shared" si="280"/>
        <v>44020</v>
      </c>
      <c r="AL286" s="455">
        <v>311600</v>
      </c>
    </row>
    <row r="287" spans="26:38">
      <c r="Z287" s="454">
        <v>848000</v>
      </c>
      <c r="AA287" s="465">
        <v>851000</v>
      </c>
      <c r="AB287" s="608">
        <v>94700</v>
      </c>
      <c r="AC287" s="610">
        <v>87260</v>
      </c>
      <c r="AD287" s="610">
        <v>80100</v>
      </c>
      <c r="AE287" s="610">
        <v>73620</v>
      </c>
      <c r="AF287" s="610">
        <v>67160</v>
      </c>
      <c r="AG287" s="610">
        <v>60700</v>
      </c>
      <c r="AH287" s="610">
        <v>54230</v>
      </c>
      <c r="AI287" s="619">
        <v>47760</v>
      </c>
      <c r="AJ287" s="359">
        <f t="shared" ref="AJ287:AK287" si="281">IF(AI287-$X$19&gt;0,AI287-$X$19,0)</f>
        <v>46180</v>
      </c>
      <c r="AK287" s="360">
        <f t="shared" si="281"/>
        <v>44600</v>
      </c>
      <c r="AL287" s="455">
        <v>313100</v>
      </c>
    </row>
    <row r="288" spans="26:38">
      <c r="Z288" s="459">
        <v>851000</v>
      </c>
      <c r="AA288" s="466">
        <v>854000</v>
      </c>
      <c r="AB288" s="609">
        <v>95360</v>
      </c>
      <c r="AC288" s="611">
        <v>87930</v>
      </c>
      <c r="AD288" s="611">
        <v>80680</v>
      </c>
      <c r="AE288" s="611">
        <v>74210</v>
      </c>
      <c r="AF288" s="611">
        <v>67740</v>
      </c>
      <c r="AG288" s="611">
        <v>61280</v>
      </c>
      <c r="AH288" s="611">
        <v>54810</v>
      </c>
      <c r="AI288" s="618">
        <v>48340</v>
      </c>
      <c r="AJ288" s="359">
        <f t="shared" ref="AJ288:AK288" si="282">IF(AI288-$X$19&gt;0,AI288-$X$19,0)</f>
        <v>46760</v>
      </c>
      <c r="AK288" s="360">
        <f t="shared" si="282"/>
        <v>45180</v>
      </c>
      <c r="AL288" s="461">
        <v>314700</v>
      </c>
    </row>
    <row r="289" spans="26:38">
      <c r="Z289" s="454">
        <v>854000</v>
      </c>
      <c r="AA289" s="465">
        <v>857000</v>
      </c>
      <c r="AB289" s="629">
        <v>96040</v>
      </c>
      <c r="AC289" s="610">
        <v>88600</v>
      </c>
      <c r="AD289" s="610">
        <v>81260</v>
      </c>
      <c r="AE289" s="610">
        <v>74790</v>
      </c>
      <c r="AF289" s="610">
        <v>68330</v>
      </c>
      <c r="AG289" s="610">
        <v>61860</v>
      </c>
      <c r="AH289" s="610">
        <v>55390</v>
      </c>
      <c r="AI289" s="619">
        <v>48930</v>
      </c>
      <c r="AJ289" s="359">
        <f t="shared" ref="AJ289:AK289" si="283">IF(AI289-$X$19&gt;0,AI289-$X$19,0)</f>
        <v>47350</v>
      </c>
      <c r="AK289" s="360">
        <f t="shared" si="283"/>
        <v>45770</v>
      </c>
      <c r="AL289" s="455">
        <v>316300</v>
      </c>
    </row>
    <row r="290" spans="26:38">
      <c r="Z290" s="454">
        <v>857000</v>
      </c>
      <c r="AA290" s="465">
        <v>860000</v>
      </c>
      <c r="AB290" s="608">
        <v>96710</v>
      </c>
      <c r="AC290" s="610">
        <v>89270</v>
      </c>
      <c r="AD290" s="610">
        <v>81840</v>
      </c>
      <c r="AE290" s="610">
        <v>75370</v>
      </c>
      <c r="AF290" s="610">
        <v>68910</v>
      </c>
      <c r="AG290" s="610">
        <v>62440</v>
      </c>
      <c r="AH290" s="610">
        <v>55970</v>
      </c>
      <c r="AI290" s="619">
        <v>49510</v>
      </c>
      <c r="AJ290" s="359">
        <f t="shared" ref="AJ290:AK290" si="284">IF(AI290-$X$19&gt;0,AI290-$X$19,0)</f>
        <v>47930</v>
      </c>
      <c r="AK290" s="360">
        <f t="shared" si="284"/>
        <v>46350</v>
      </c>
      <c r="AL290" s="455">
        <v>317800</v>
      </c>
    </row>
    <row r="291" spans="26:38">
      <c r="Z291" s="454">
        <v>860000</v>
      </c>
      <c r="AA291" s="465">
        <v>863000</v>
      </c>
      <c r="AB291" s="608">
        <v>97370</v>
      </c>
      <c r="AC291" s="610">
        <v>89940</v>
      </c>
      <c r="AD291" s="610">
        <v>82500</v>
      </c>
      <c r="AE291" s="610">
        <v>75950</v>
      </c>
      <c r="AF291" s="610">
        <v>69490</v>
      </c>
      <c r="AG291" s="610">
        <v>63030</v>
      </c>
      <c r="AH291" s="610">
        <v>56550</v>
      </c>
      <c r="AI291" s="619">
        <v>50090</v>
      </c>
      <c r="AJ291" s="359">
        <f t="shared" ref="AJ291:AK291" si="285">IF(AI291-$X$19&gt;0,AI291-$X$19,0)</f>
        <v>48510</v>
      </c>
      <c r="AK291" s="360">
        <f t="shared" si="285"/>
        <v>46930</v>
      </c>
      <c r="AL291" s="455">
        <v>319400</v>
      </c>
    </row>
    <row r="292" spans="26:38">
      <c r="Z292" s="454">
        <v>863000</v>
      </c>
      <c r="AA292" s="465">
        <v>866000</v>
      </c>
      <c r="AB292" s="608">
        <v>98050</v>
      </c>
      <c r="AC292" s="610">
        <v>90600</v>
      </c>
      <c r="AD292" s="610">
        <v>83170</v>
      </c>
      <c r="AE292" s="610">
        <v>76530</v>
      </c>
      <c r="AF292" s="610">
        <v>70070</v>
      </c>
      <c r="AG292" s="610">
        <v>63610</v>
      </c>
      <c r="AH292" s="610">
        <v>57140</v>
      </c>
      <c r="AI292" s="619">
        <v>50670</v>
      </c>
      <c r="AJ292" s="359">
        <f t="shared" ref="AJ292:AK292" si="286">IF(AI292-$X$19&gt;0,AI292-$X$19,0)</f>
        <v>49090</v>
      </c>
      <c r="AK292" s="360">
        <f t="shared" si="286"/>
        <v>47510</v>
      </c>
      <c r="AL292" s="455">
        <v>320900</v>
      </c>
    </row>
    <row r="293" spans="26:38">
      <c r="Z293" s="459">
        <v>866000</v>
      </c>
      <c r="AA293" s="466">
        <v>869000</v>
      </c>
      <c r="AB293" s="609">
        <v>98710</v>
      </c>
      <c r="AC293" s="611">
        <v>91280</v>
      </c>
      <c r="AD293" s="611">
        <v>83840</v>
      </c>
      <c r="AE293" s="611">
        <v>77120</v>
      </c>
      <c r="AF293" s="611">
        <v>70650</v>
      </c>
      <c r="AG293" s="611">
        <v>64190</v>
      </c>
      <c r="AH293" s="611">
        <v>57720</v>
      </c>
      <c r="AI293" s="618">
        <v>51250</v>
      </c>
      <c r="AJ293" s="359">
        <f t="shared" ref="AJ293:AK293" si="287">IF(AI293-$X$19&gt;0,AI293-$X$19,0)</f>
        <v>49670</v>
      </c>
      <c r="AK293" s="360">
        <f t="shared" si="287"/>
        <v>48090</v>
      </c>
      <c r="AL293" s="461">
        <v>322400</v>
      </c>
    </row>
    <row r="294" spans="26:38">
      <c r="Z294" s="454">
        <v>869000</v>
      </c>
      <c r="AA294" s="465">
        <v>872000</v>
      </c>
      <c r="AB294" s="629">
        <v>99380</v>
      </c>
      <c r="AC294" s="610">
        <v>91940</v>
      </c>
      <c r="AD294" s="610">
        <v>84510</v>
      </c>
      <c r="AE294" s="610">
        <v>77700</v>
      </c>
      <c r="AF294" s="610">
        <v>71240</v>
      </c>
      <c r="AG294" s="610">
        <v>64770</v>
      </c>
      <c r="AH294" s="610">
        <v>58300</v>
      </c>
      <c r="AI294" s="619">
        <v>51840</v>
      </c>
      <c r="AJ294" s="359">
        <f t="shared" ref="AJ294:AK294" si="288">IF(AI294-$X$19&gt;0,AI294-$X$19,0)</f>
        <v>50260</v>
      </c>
      <c r="AK294" s="360">
        <f t="shared" si="288"/>
        <v>48680</v>
      </c>
      <c r="AL294" s="455">
        <v>324000</v>
      </c>
    </row>
    <row r="295" spans="26:38">
      <c r="Z295" s="454">
        <v>872000</v>
      </c>
      <c r="AA295" s="465">
        <v>875000</v>
      </c>
      <c r="AB295" s="608">
        <v>100050</v>
      </c>
      <c r="AC295" s="610">
        <v>92610</v>
      </c>
      <c r="AD295" s="610">
        <v>85180</v>
      </c>
      <c r="AE295" s="610">
        <v>78280</v>
      </c>
      <c r="AF295" s="610">
        <v>71820</v>
      </c>
      <c r="AG295" s="610">
        <v>65350</v>
      </c>
      <c r="AH295" s="610">
        <v>58880</v>
      </c>
      <c r="AI295" s="619">
        <v>52420</v>
      </c>
      <c r="AJ295" s="359">
        <f t="shared" ref="AJ295:AK295" si="289">IF(AI295-$X$19&gt;0,AI295-$X$19,0)</f>
        <v>50840</v>
      </c>
      <c r="AK295" s="360">
        <f t="shared" si="289"/>
        <v>49260</v>
      </c>
      <c r="AL295" s="455">
        <v>325600</v>
      </c>
    </row>
    <row r="296" spans="26:38">
      <c r="Z296" s="454">
        <v>875000</v>
      </c>
      <c r="AA296" s="465">
        <v>878000</v>
      </c>
      <c r="AB296" s="608">
        <v>100720</v>
      </c>
      <c r="AC296" s="610">
        <v>93290</v>
      </c>
      <c r="AD296" s="610">
        <v>85850</v>
      </c>
      <c r="AE296" s="610">
        <v>78860</v>
      </c>
      <c r="AF296" s="610">
        <v>72400</v>
      </c>
      <c r="AG296" s="610">
        <v>65940</v>
      </c>
      <c r="AH296" s="610">
        <v>59460</v>
      </c>
      <c r="AI296" s="619">
        <v>53000</v>
      </c>
      <c r="AJ296" s="359">
        <f t="shared" ref="AJ296:AK296" si="290">IF(AI296-$X$19&gt;0,AI296-$X$19,0)</f>
        <v>51420</v>
      </c>
      <c r="AK296" s="360">
        <f t="shared" si="290"/>
        <v>49840</v>
      </c>
      <c r="AL296" s="455">
        <v>327100</v>
      </c>
    </row>
    <row r="297" spans="26:38">
      <c r="Z297" s="454">
        <v>878000</v>
      </c>
      <c r="AA297" s="465">
        <v>881000</v>
      </c>
      <c r="AB297" s="608">
        <v>101390</v>
      </c>
      <c r="AC297" s="610">
        <v>93950</v>
      </c>
      <c r="AD297" s="610">
        <v>86520</v>
      </c>
      <c r="AE297" s="610">
        <v>79440</v>
      </c>
      <c r="AF297" s="610">
        <v>72980</v>
      </c>
      <c r="AG297" s="610">
        <v>66520</v>
      </c>
      <c r="AH297" s="610">
        <v>60050</v>
      </c>
      <c r="AI297" s="619">
        <v>53580</v>
      </c>
      <c r="AJ297" s="359">
        <f t="shared" ref="AJ297:AK297" si="291">IF(AI297-$X$19&gt;0,AI297-$X$19,0)</f>
        <v>52000</v>
      </c>
      <c r="AK297" s="360">
        <f t="shared" si="291"/>
        <v>50420</v>
      </c>
      <c r="AL297" s="455">
        <v>328700</v>
      </c>
    </row>
    <row r="298" spans="26:38">
      <c r="Z298" s="459">
        <v>881000</v>
      </c>
      <c r="AA298" s="466">
        <v>884000</v>
      </c>
      <c r="AB298" s="609">
        <v>102060</v>
      </c>
      <c r="AC298" s="611">
        <v>94630</v>
      </c>
      <c r="AD298" s="611">
        <v>87180</v>
      </c>
      <c r="AE298" s="611">
        <v>80030</v>
      </c>
      <c r="AF298" s="611">
        <v>73560</v>
      </c>
      <c r="AG298" s="611">
        <v>67100</v>
      </c>
      <c r="AH298" s="611">
        <v>60630</v>
      </c>
      <c r="AI298" s="618">
        <v>54160</v>
      </c>
      <c r="AJ298" s="359">
        <f t="shared" ref="AJ298:AK298" si="292">IF(AI298-$X$19&gt;0,AI298-$X$19,0)</f>
        <v>52580</v>
      </c>
      <c r="AK298" s="360">
        <f t="shared" si="292"/>
        <v>51000</v>
      </c>
      <c r="AL298" s="461">
        <v>330200</v>
      </c>
    </row>
    <row r="299" spans="26:38" ht="14.25" thickBot="1">
      <c r="Z299" s="507">
        <v>884000</v>
      </c>
      <c r="AA299" s="508">
        <v>887000</v>
      </c>
      <c r="AB299" s="629">
        <v>102720</v>
      </c>
      <c r="AC299" s="613">
        <v>95290</v>
      </c>
      <c r="AD299" s="613">
        <v>87860</v>
      </c>
      <c r="AE299" s="613">
        <v>80610</v>
      </c>
      <c r="AF299" s="613">
        <v>74150</v>
      </c>
      <c r="AG299" s="613">
        <v>67680</v>
      </c>
      <c r="AH299" s="613">
        <v>61210</v>
      </c>
      <c r="AI299" s="620">
        <v>54750</v>
      </c>
      <c r="AJ299" s="359">
        <f t="shared" ref="AJ299:AK299" si="293">IF(AI299-$X$19&gt;0,AI299-$X$19,0)</f>
        <v>53170</v>
      </c>
      <c r="AK299" s="360">
        <f t="shared" si="293"/>
        <v>51590</v>
      </c>
      <c r="AL299" s="510">
        <v>331700</v>
      </c>
    </row>
    <row r="300" spans="26:38">
      <c r="Z300" s="529">
        <v>887000</v>
      </c>
      <c r="AA300" s="530">
        <v>890000</v>
      </c>
      <c r="AB300" s="631">
        <v>103400</v>
      </c>
      <c r="AC300" s="632">
        <v>95960</v>
      </c>
      <c r="AD300" s="632">
        <v>88520</v>
      </c>
      <c r="AE300" s="632">
        <v>81190</v>
      </c>
      <c r="AF300" s="632">
        <v>74730</v>
      </c>
      <c r="AG300" s="632">
        <v>68260</v>
      </c>
      <c r="AH300" s="632">
        <v>61790</v>
      </c>
      <c r="AI300" s="633">
        <v>55330</v>
      </c>
      <c r="AJ300" s="359">
        <f t="shared" ref="AJ300:AK300" si="294">IF(AI300-$X$19&gt;0,AI300-$X$19,0)</f>
        <v>53750</v>
      </c>
      <c r="AK300" s="360">
        <f t="shared" si="294"/>
        <v>52170</v>
      </c>
      <c r="AL300" s="451">
        <v>333300</v>
      </c>
    </row>
    <row r="301" spans="26:38">
      <c r="Z301" s="454">
        <v>890000</v>
      </c>
      <c r="AA301" s="465">
        <v>893000</v>
      </c>
      <c r="AB301" s="608">
        <v>104070</v>
      </c>
      <c r="AC301" s="610">
        <v>96630</v>
      </c>
      <c r="AD301" s="610">
        <v>89190</v>
      </c>
      <c r="AE301" s="610">
        <v>81770</v>
      </c>
      <c r="AF301" s="610">
        <v>75310</v>
      </c>
      <c r="AG301" s="610">
        <v>68850</v>
      </c>
      <c r="AH301" s="610">
        <v>62370</v>
      </c>
      <c r="AI301" s="619">
        <v>55910</v>
      </c>
      <c r="AJ301" s="359">
        <f t="shared" ref="AJ301:AK301" si="295">IF(AI301-$X$19&gt;0,AI301-$X$19,0)</f>
        <v>54330</v>
      </c>
      <c r="AK301" s="360">
        <f t="shared" si="295"/>
        <v>52750</v>
      </c>
      <c r="AL301" s="455">
        <v>334800</v>
      </c>
    </row>
    <row r="302" spans="26:38">
      <c r="Z302" s="454">
        <v>893000</v>
      </c>
      <c r="AA302" s="465">
        <v>896000</v>
      </c>
      <c r="AB302" s="608">
        <v>104730</v>
      </c>
      <c r="AC302" s="610">
        <v>97300</v>
      </c>
      <c r="AD302" s="610">
        <v>89860</v>
      </c>
      <c r="AE302" s="610">
        <v>82430</v>
      </c>
      <c r="AF302" s="610">
        <v>75890</v>
      </c>
      <c r="AG302" s="610">
        <v>69430</v>
      </c>
      <c r="AH302" s="610">
        <v>62950</v>
      </c>
      <c r="AI302" s="619">
        <v>56490</v>
      </c>
      <c r="AJ302" s="359">
        <f t="shared" ref="AJ302:AK302" si="296">IF(AI302-$X$19&gt;0,AI302-$X$19,0)</f>
        <v>54910</v>
      </c>
      <c r="AK302" s="360">
        <f t="shared" si="296"/>
        <v>53330</v>
      </c>
      <c r="AL302" s="455">
        <v>336400</v>
      </c>
    </row>
    <row r="303" spans="26:38">
      <c r="Z303" s="459">
        <v>896000</v>
      </c>
      <c r="AA303" s="466">
        <v>899000</v>
      </c>
      <c r="AB303" s="609">
        <v>105410</v>
      </c>
      <c r="AC303" s="611">
        <v>97960</v>
      </c>
      <c r="AD303" s="611">
        <v>90530</v>
      </c>
      <c r="AE303" s="611">
        <v>83100</v>
      </c>
      <c r="AF303" s="611">
        <v>76470</v>
      </c>
      <c r="AG303" s="611">
        <v>70010</v>
      </c>
      <c r="AH303" s="611">
        <v>63540</v>
      </c>
      <c r="AI303" s="618">
        <v>57070</v>
      </c>
      <c r="AJ303" s="359">
        <f t="shared" ref="AJ303:AK303" si="297">IF(AI303-$X$19&gt;0,AI303-$X$19,0)</f>
        <v>55490</v>
      </c>
      <c r="AK303" s="360">
        <f t="shared" si="297"/>
        <v>53910</v>
      </c>
      <c r="AL303" s="461">
        <v>338000</v>
      </c>
    </row>
    <row r="304" spans="26:38">
      <c r="Z304" s="454">
        <v>899000</v>
      </c>
      <c r="AA304" s="465">
        <v>902000</v>
      </c>
      <c r="AB304" s="608">
        <v>106070</v>
      </c>
      <c r="AC304" s="610">
        <v>98640</v>
      </c>
      <c r="AD304" s="610">
        <v>91210</v>
      </c>
      <c r="AE304" s="610">
        <v>83760</v>
      </c>
      <c r="AF304" s="610">
        <v>77050</v>
      </c>
      <c r="AG304" s="610">
        <v>70590</v>
      </c>
      <c r="AH304" s="610">
        <v>64120</v>
      </c>
      <c r="AI304" s="619">
        <v>57660</v>
      </c>
      <c r="AJ304" s="359">
        <f t="shared" ref="AJ304:AK304" si="298">IF(AI304-$X$19&gt;0,AI304-$X$19,0)</f>
        <v>56080</v>
      </c>
      <c r="AK304" s="360">
        <f t="shared" si="298"/>
        <v>54500</v>
      </c>
      <c r="AL304" s="455">
        <v>339500</v>
      </c>
    </row>
    <row r="305" spans="26:38">
      <c r="Z305" s="454">
        <v>902000</v>
      </c>
      <c r="AA305" s="465">
        <v>905000</v>
      </c>
      <c r="AB305" s="608">
        <v>106750</v>
      </c>
      <c r="AC305" s="610">
        <v>99300</v>
      </c>
      <c r="AD305" s="610">
        <v>91870</v>
      </c>
      <c r="AE305" s="610">
        <v>84440</v>
      </c>
      <c r="AF305" s="610">
        <v>77640</v>
      </c>
      <c r="AG305" s="610">
        <v>71170</v>
      </c>
      <c r="AH305" s="610">
        <v>64700</v>
      </c>
      <c r="AI305" s="619">
        <v>58240</v>
      </c>
      <c r="AJ305" s="359">
        <f t="shared" ref="AJ305:AK305" si="299">IF(AI305-$X$19&gt;0,AI305-$X$19,0)</f>
        <v>56660</v>
      </c>
      <c r="AK305" s="360">
        <f t="shared" si="299"/>
        <v>55080</v>
      </c>
      <c r="AL305" s="455">
        <v>341000</v>
      </c>
    </row>
    <row r="306" spans="26:38">
      <c r="Z306" s="454">
        <v>905000</v>
      </c>
      <c r="AA306" s="465">
        <v>908000</v>
      </c>
      <c r="AB306" s="608">
        <v>107410</v>
      </c>
      <c r="AC306" s="610">
        <v>99980</v>
      </c>
      <c r="AD306" s="610">
        <v>92540</v>
      </c>
      <c r="AE306" s="610">
        <v>85100</v>
      </c>
      <c r="AF306" s="610">
        <v>78220</v>
      </c>
      <c r="AG306" s="610">
        <v>71760</v>
      </c>
      <c r="AH306" s="610">
        <v>65280</v>
      </c>
      <c r="AI306" s="619">
        <v>58820</v>
      </c>
      <c r="AJ306" s="359">
        <f t="shared" ref="AJ306:AK306" si="300">IF(AI306-$X$19&gt;0,AI306-$X$19,0)</f>
        <v>57240</v>
      </c>
      <c r="AK306" s="360">
        <f t="shared" si="300"/>
        <v>55660</v>
      </c>
      <c r="AL306" s="455">
        <v>342500</v>
      </c>
    </row>
    <row r="307" spans="26:38">
      <c r="Z307" s="454">
        <v>908000</v>
      </c>
      <c r="AA307" s="465">
        <v>911000</v>
      </c>
      <c r="AB307" s="608">
        <v>108080</v>
      </c>
      <c r="AC307" s="610">
        <v>100650</v>
      </c>
      <c r="AD307" s="610">
        <v>93210</v>
      </c>
      <c r="AE307" s="610">
        <v>85770</v>
      </c>
      <c r="AF307" s="610">
        <v>78800</v>
      </c>
      <c r="AG307" s="610">
        <v>72340</v>
      </c>
      <c r="AH307" s="610">
        <v>65860</v>
      </c>
      <c r="AI307" s="619">
        <v>59400</v>
      </c>
      <c r="AJ307" s="359">
        <f t="shared" ref="AJ307:AK307" si="301">IF(AI307-$X$19&gt;0,AI307-$X$19,0)</f>
        <v>57820</v>
      </c>
      <c r="AK307" s="360">
        <f t="shared" si="301"/>
        <v>56240</v>
      </c>
      <c r="AL307" s="455">
        <v>344100</v>
      </c>
    </row>
    <row r="308" spans="26:38">
      <c r="Z308" s="459">
        <v>911000</v>
      </c>
      <c r="AA308" s="466">
        <v>914000</v>
      </c>
      <c r="AB308" s="609">
        <v>108750</v>
      </c>
      <c r="AC308" s="611">
        <v>101310</v>
      </c>
      <c r="AD308" s="611">
        <v>93880</v>
      </c>
      <c r="AE308" s="611">
        <v>86440</v>
      </c>
      <c r="AF308" s="611">
        <v>79380</v>
      </c>
      <c r="AG308" s="611">
        <v>72920</v>
      </c>
      <c r="AH308" s="611">
        <v>66450</v>
      </c>
      <c r="AI308" s="618">
        <v>59980</v>
      </c>
      <c r="AJ308" s="359">
        <f t="shared" ref="AJ308:AK308" si="302">IF(AI308-$X$19&gt;0,AI308-$X$19,0)</f>
        <v>58400</v>
      </c>
      <c r="AK308" s="360">
        <f t="shared" si="302"/>
        <v>56820</v>
      </c>
      <c r="AL308" s="461">
        <v>345600</v>
      </c>
    </row>
    <row r="309" spans="26:38">
      <c r="Z309" s="454">
        <v>914000</v>
      </c>
      <c r="AA309" s="465">
        <v>917000</v>
      </c>
      <c r="AB309" s="608">
        <v>109420</v>
      </c>
      <c r="AC309" s="610">
        <v>101990</v>
      </c>
      <c r="AD309" s="610">
        <v>94540</v>
      </c>
      <c r="AE309" s="610">
        <v>87110</v>
      </c>
      <c r="AF309" s="610">
        <v>79960</v>
      </c>
      <c r="AG309" s="610">
        <v>73500</v>
      </c>
      <c r="AH309" s="610">
        <v>67030</v>
      </c>
      <c r="AI309" s="619">
        <v>60570</v>
      </c>
      <c r="AJ309" s="359">
        <f t="shared" ref="AJ309:AK309" si="303">IF(AI309-$X$19&gt;0,AI309-$X$19,0)</f>
        <v>58990</v>
      </c>
      <c r="AK309" s="360">
        <f t="shared" si="303"/>
        <v>57410</v>
      </c>
      <c r="AL309" s="455">
        <v>347200</v>
      </c>
    </row>
    <row r="310" spans="26:38">
      <c r="Z310" s="454">
        <v>917000</v>
      </c>
      <c r="AA310" s="465">
        <v>920000</v>
      </c>
      <c r="AB310" s="608">
        <v>110090</v>
      </c>
      <c r="AC310" s="610">
        <v>102650</v>
      </c>
      <c r="AD310" s="610">
        <v>95220</v>
      </c>
      <c r="AE310" s="610">
        <v>87790</v>
      </c>
      <c r="AF310" s="610">
        <v>80550</v>
      </c>
      <c r="AG310" s="610">
        <v>74080</v>
      </c>
      <c r="AH310" s="610">
        <v>67610</v>
      </c>
      <c r="AI310" s="619">
        <v>61150</v>
      </c>
      <c r="AJ310" s="359">
        <f t="shared" ref="AJ310:AK310" si="304">IF(AI310-$X$19&gt;0,AI310-$X$19,0)</f>
        <v>59570</v>
      </c>
      <c r="AK310" s="360">
        <f t="shared" si="304"/>
        <v>57990</v>
      </c>
      <c r="AL310" s="455">
        <v>348800</v>
      </c>
    </row>
    <row r="311" spans="26:38">
      <c r="Z311" s="454">
        <v>920000</v>
      </c>
      <c r="AA311" s="465">
        <v>923000</v>
      </c>
      <c r="AB311" s="608">
        <v>110760</v>
      </c>
      <c r="AC311" s="610">
        <v>103330</v>
      </c>
      <c r="AD311" s="610">
        <v>95880</v>
      </c>
      <c r="AE311" s="610">
        <v>88450</v>
      </c>
      <c r="AF311" s="610">
        <v>81130</v>
      </c>
      <c r="AG311" s="610">
        <v>74670</v>
      </c>
      <c r="AH311" s="610">
        <v>68190</v>
      </c>
      <c r="AI311" s="619">
        <v>61730</v>
      </c>
      <c r="AJ311" s="359">
        <f t="shared" ref="AJ311:AK311" si="305">IF(AI311-$X$19&gt;0,AI311-$X$19,0)</f>
        <v>60150</v>
      </c>
      <c r="AK311" s="360">
        <f t="shared" si="305"/>
        <v>58570</v>
      </c>
      <c r="AL311" s="455">
        <v>350300</v>
      </c>
    </row>
    <row r="312" spans="26:38">
      <c r="Z312" s="454">
        <v>923000</v>
      </c>
      <c r="AA312" s="465">
        <v>926000</v>
      </c>
      <c r="AB312" s="608">
        <v>111430</v>
      </c>
      <c r="AC312" s="610">
        <v>103990</v>
      </c>
      <c r="AD312" s="610">
        <v>96560</v>
      </c>
      <c r="AE312" s="610">
        <v>89120</v>
      </c>
      <c r="AF312" s="610">
        <v>81710</v>
      </c>
      <c r="AG312" s="610">
        <v>75250</v>
      </c>
      <c r="AH312" s="610">
        <v>68770</v>
      </c>
      <c r="AI312" s="619">
        <v>62310</v>
      </c>
      <c r="AJ312" s="359">
        <f t="shared" ref="AJ312:AK312" si="306">IF(AI312-$X$19&gt;0,AI312-$X$19,0)</f>
        <v>60730</v>
      </c>
      <c r="AK312" s="360">
        <f t="shared" si="306"/>
        <v>59150</v>
      </c>
      <c r="AL312" s="455">
        <v>351800</v>
      </c>
    </row>
    <row r="313" spans="26:38">
      <c r="Z313" s="459">
        <v>926000</v>
      </c>
      <c r="AA313" s="466">
        <v>929000</v>
      </c>
      <c r="AB313" s="609">
        <v>112100</v>
      </c>
      <c r="AC313" s="611">
        <v>104660</v>
      </c>
      <c r="AD313" s="611">
        <v>97230</v>
      </c>
      <c r="AE313" s="611">
        <v>89790</v>
      </c>
      <c r="AF313" s="611">
        <v>82350</v>
      </c>
      <c r="AG313" s="611">
        <v>75830</v>
      </c>
      <c r="AH313" s="611">
        <v>69360</v>
      </c>
      <c r="AI313" s="618">
        <v>62890</v>
      </c>
      <c r="AJ313" s="359">
        <f t="shared" ref="AJ313:AK313" si="307">IF(AI313-$X$19&gt;0,AI313-$X$19,0)</f>
        <v>61310</v>
      </c>
      <c r="AK313" s="360">
        <f t="shared" si="307"/>
        <v>59730</v>
      </c>
      <c r="AL313" s="461">
        <v>353400</v>
      </c>
    </row>
    <row r="314" spans="26:38">
      <c r="Z314" s="454">
        <v>929000</v>
      </c>
      <c r="AA314" s="465">
        <v>932000</v>
      </c>
      <c r="AB314" s="608">
        <v>112770</v>
      </c>
      <c r="AC314" s="610">
        <v>105330</v>
      </c>
      <c r="AD314" s="610">
        <v>97890</v>
      </c>
      <c r="AE314" s="610">
        <v>90460</v>
      </c>
      <c r="AF314" s="610">
        <v>83020</v>
      </c>
      <c r="AG314" s="610">
        <v>76410</v>
      </c>
      <c r="AH314" s="610">
        <v>69940</v>
      </c>
      <c r="AI314" s="619">
        <v>63480</v>
      </c>
      <c r="AJ314" s="359">
        <f t="shared" ref="AJ314:AK314" si="308">IF(AI314-$X$19&gt;0,AI314-$X$19,0)</f>
        <v>61900</v>
      </c>
      <c r="AK314" s="360">
        <f t="shared" si="308"/>
        <v>60320</v>
      </c>
      <c r="AL314" s="455">
        <v>354900</v>
      </c>
    </row>
    <row r="315" spans="26:38">
      <c r="Z315" s="454">
        <v>932000</v>
      </c>
      <c r="AA315" s="465">
        <v>935000</v>
      </c>
      <c r="AB315" s="608">
        <v>113430</v>
      </c>
      <c r="AC315" s="610">
        <v>106000</v>
      </c>
      <c r="AD315" s="610">
        <v>98570</v>
      </c>
      <c r="AE315" s="610">
        <v>91120</v>
      </c>
      <c r="AF315" s="610">
        <v>83690</v>
      </c>
      <c r="AG315" s="610">
        <v>76990</v>
      </c>
      <c r="AH315" s="610">
        <v>70520</v>
      </c>
      <c r="AI315" s="619">
        <v>64060</v>
      </c>
      <c r="AJ315" s="359">
        <f t="shared" ref="AJ315:AK315" si="309">IF(AI315-$X$19&gt;0,AI315-$X$19,0)</f>
        <v>62480</v>
      </c>
      <c r="AK315" s="360">
        <f t="shared" si="309"/>
        <v>60900</v>
      </c>
      <c r="AL315" s="455">
        <v>356500</v>
      </c>
    </row>
    <row r="316" spans="26:38">
      <c r="Z316" s="454">
        <v>935000</v>
      </c>
      <c r="AA316" s="465">
        <v>938000</v>
      </c>
      <c r="AB316" s="608">
        <v>114110</v>
      </c>
      <c r="AC316" s="610">
        <v>106670</v>
      </c>
      <c r="AD316" s="610">
        <v>99230</v>
      </c>
      <c r="AE316" s="610">
        <v>91800</v>
      </c>
      <c r="AF316" s="610">
        <v>84360</v>
      </c>
      <c r="AG316" s="610">
        <v>77580</v>
      </c>
      <c r="AH316" s="610">
        <v>71100</v>
      </c>
      <c r="AI316" s="619">
        <v>64640</v>
      </c>
      <c r="AJ316" s="359">
        <f t="shared" ref="AJ316:AK316" si="310">IF(AI316-$X$19&gt;0,AI316-$X$19,0)</f>
        <v>63060</v>
      </c>
      <c r="AK316" s="360">
        <f t="shared" si="310"/>
        <v>61480</v>
      </c>
      <c r="AL316" s="455">
        <v>358100</v>
      </c>
    </row>
    <row r="317" spans="26:38">
      <c r="Z317" s="454">
        <v>938000</v>
      </c>
      <c r="AA317" s="465">
        <v>941000</v>
      </c>
      <c r="AB317" s="608">
        <v>114770</v>
      </c>
      <c r="AC317" s="610">
        <v>107340</v>
      </c>
      <c r="AD317" s="610">
        <v>99900</v>
      </c>
      <c r="AE317" s="610">
        <v>92460</v>
      </c>
      <c r="AF317" s="610">
        <v>85030</v>
      </c>
      <c r="AG317" s="610">
        <v>78160</v>
      </c>
      <c r="AH317" s="610">
        <v>71680</v>
      </c>
      <c r="AI317" s="619">
        <v>65220</v>
      </c>
      <c r="AJ317" s="359">
        <f t="shared" ref="AJ317:AK317" si="311">IF(AI317-$X$19&gt;0,AI317-$X$19,0)</f>
        <v>63640</v>
      </c>
      <c r="AK317" s="360">
        <f t="shared" si="311"/>
        <v>62060</v>
      </c>
      <c r="AL317" s="455">
        <v>359600</v>
      </c>
    </row>
    <row r="318" spans="26:38">
      <c r="Z318" s="459">
        <v>941000</v>
      </c>
      <c r="AA318" s="466">
        <v>944000</v>
      </c>
      <c r="AB318" s="609">
        <v>115440</v>
      </c>
      <c r="AC318" s="611">
        <v>108010</v>
      </c>
      <c r="AD318" s="611">
        <v>100570</v>
      </c>
      <c r="AE318" s="611">
        <v>93140</v>
      </c>
      <c r="AF318" s="611">
        <v>85700</v>
      </c>
      <c r="AG318" s="611">
        <v>78740</v>
      </c>
      <c r="AH318" s="611">
        <v>72270</v>
      </c>
      <c r="AI318" s="618">
        <v>65800</v>
      </c>
      <c r="AJ318" s="359">
        <f t="shared" ref="AJ318:AK318" si="312">IF(AI318-$X$19&gt;0,AI318-$X$19,0)</f>
        <v>64220</v>
      </c>
      <c r="AK318" s="360">
        <f t="shared" si="312"/>
        <v>62640</v>
      </c>
      <c r="AL318" s="461">
        <v>361100</v>
      </c>
    </row>
    <row r="319" spans="26:38">
      <c r="Z319" s="454">
        <v>944000</v>
      </c>
      <c r="AA319" s="465">
        <v>947000</v>
      </c>
      <c r="AB319" s="608">
        <v>116110</v>
      </c>
      <c r="AC319" s="610">
        <v>108680</v>
      </c>
      <c r="AD319" s="610">
        <v>101240</v>
      </c>
      <c r="AE319" s="610">
        <v>93800</v>
      </c>
      <c r="AF319" s="610">
        <v>86370</v>
      </c>
      <c r="AG319" s="610">
        <v>79320</v>
      </c>
      <c r="AH319" s="610">
        <v>72850</v>
      </c>
      <c r="AI319" s="619">
        <v>66390</v>
      </c>
      <c r="AJ319" s="359">
        <f t="shared" ref="AJ319:AK319" si="313">IF(AI319-$X$19&gt;0,AI319-$X$19,0)</f>
        <v>64810</v>
      </c>
      <c r="AK319" s="360">
        <f t="shared" si="313"/>
        <v>63230</v>
      </c>
      <c r="AL319" s="455">
        <v>362700</v>
      </c>
    </row>
    <row r="320" spans="26:38">
      <c r="Z320" s="454">
        <v>947000</v>
      </c>
      <c r="AA320" s="465">
        <v>950000</v>
      </c>
      <c r="AB320" s="608">
        <v>116780</v>
      </c>
      <c r="AC320" s="610">
        <v>109350</v>
      </c>
      <c r="AD320" s="610">
        <v>101910</v>
      </c>
      <c r="AE320" s="610">
        <v>94470</v>
      </c>
      <c r="AF320" s="610">
        <v>87040</v>
      </c>
      <c r="AG320" s="610">
        <v>79900</v>
      </c>
      <c r="AH320" s="610">
        <v>73430</v>
      </c>
      <c r="AI320" s="619">
        <v>66970</v>
      </c>
      <c r="AJ320" s="359">
        <f t="shared" ref="AJ320:AK320" si="314">IF(AI320-$X$19&gt;0,AI320-$X$19,0)</f>
        <v>65390</v>
      </c>
      <c r="AK320" s="360">
        <f t="shared" si="314"/>
        <v>63810</v>
      </c>
      <c r="AL320" s="455">
        <v>364200</v>
      </c>
    </row>
    <row r="321" spans="26:38">
      <c r="Z321" s="454">
        <v>950000</v>
      </c>
      <c r="AA321" s="465">
        <v>953000</v>
      </c>
      <c r="AB321" s="608">
        <v>117460</v>
      </c>
      <c r="AC321" s="610">
        <v>110010</v>
      </c>
      <c r="AD321" s="610">
        <v>102580</v>
      </c>
      <c r="AE321" s="610">
        <v>95150</v>
      </c>
      <c r="AF321" s="610">
        <v>87700</v>
      </c>
      <c r="AG321" s="610">
        <v>80490</v>
      </c>
      <c r="AH321" s="610">
        <v>74010</v>
      </c>
      <c r="AI321" s="619">
        <v>67550</v>
      </c>
      <c r="AJ321" s="359">
        <f t="shared" ref="AJ321:AK321" si="315">IF(AI321-$X$19&gt;0,AI321-$X$19,0)</f>
        <v>65970</v>
      </c>
      <c r="AK321" s="360">
        <f t="shared" si="315"/>
        <v>64390</v>
      </c>
      <c r="AL321" s="455">
        <v>365700</v>
      </c>
    </row>
    <row r="322" spans="26:38">
      <c r="Z322" s="454">
        <v>953000</v>
      </c>
      <c r="AA322" s="465">
        <v>956000</v>
      </c>
      <c r="AB322" s="608">
        <v>118120</v>
      </c>
      <c r="AC322" s="610">
        <v>110690</v>
      </c>
      <c r="AD322" s="610">
        <v>103240</v>
      </c>
      <c r="AE322" s="610">
        <v>95810</v>
      </c>
      <c r="AF322" s="610">
        <v>88380</v>
      </c>
      <c r="AG322" s="610">
        <v>81070</v>
      </c>
      <c r="AH322" s="610">
        <v>74590</v>
      </c>
      <c r="AI322" s="619">
        <v>68130</v>
      </c>
      <c r="AJ322" s="359">
        <f t="shared" ref="AJ322:AK322" si="316">IF(AI322-$X$19&gt;0,AI322-$X$19,0)</f>
        <v>66550</v>
      </c>
      <c r="AK322" s="360">
        <f t="shared" si="316"/>
        <v>64970</v>
      </c>
      <c r="AL322" s="455">
        <v>367400</v>
      </c>
    </row>
    <row r="323" spans="26:38">
      <c r="Z323" s="459">
        <v>956000</v>
      </c>
      <c r="AA323" s="466">
        <v>959000</v>
      </c>
      <c r="AB323" s="609">
        <v>118790</v>
      </c>
      <c r="AC323" s="611">
        <v>111350</v>
      </c>
      <c r="AD323" s="611">
        <v>103920</v>
      </c>
      <c r="AE323" s="611">
        <v>96480</v>
      </c>
      <c r="AF323" s="611">
        <v>89040</v>
      </c>
      <c r="AG323" s="611">
        <v>81650</v>
      </c>
      <c r="AH323" s="611">
        <v>75180</v>
      </c>
      <c r="AI323" s="618">
        <v>68710</v>
      </c>
      <c r="AJ323" s="359">
        <f t="shared" ref="AJ323:AK323" si="317">IF(AI323-$X$19&gt;0,AI323-$X$19,0)</f>
        <v>67130</v>
      </c>
      <c r="AK323" s="360">
        <f t="shared" si="317"/>
        <v>65550</v>
      </c>
      <c r="AL323" s="461">
        <v>368900</v>
      </c>
    </row>
    <row r="324" spans="26:38">
      <c r="Z324" s="454">
        <v>959000</v>
      </c>
      <c r="AA324" s="465">
        <v>962000</v>
      </c>
      <c r="AB324" s="608">
        <v>119460</v>
      </c>
      <c r="AC324" s="610">
        <v>112020</v>
      </c>
      <c r="AD324" s="610">
        <v>104590</v>
      </c>
      <c r="AE324" s="610">
        <v>97150</v>
      </c>
      <c r="AF324" s="610">
        <v>89720</v>
      </c>
      <c r="AG324" s="610">
        <v>82280</v>
      </c>
      <c r="AH324" s="610">
        <v>75760</v>
      </c>
      <c r="AI324" s="619">
        <v>69300</v>
      </c>
      <c r="AJ324" s="359">
        <f t="shared" ref="AJ324:AK324" si="318">IF(AI324-$X$19&gt;0,AI324-$X$19,0)</f>
        <v>67720</v>
      </c>
      <c r="AK324" s="360">
        <f t="shared" si="318"/>
        <v>66140</v>
      </c>
      <c r="AL324" s="455">
        <v>370400</v>
      </c>
    </row>
    <row r="325" spans="26:38">
      <c r="Z325" s="454">
        <v>962000</v>
      </c>
      <c r="AA325" s="465">
        <v>965000</v>
      </c>
      <c r="AB325" s="608">
        <v>120130</v>
      </c>
      <c r="AC325" s="610">
        <v>112690</v>
      </c>
      <c r="AD325" s="610">
        <v>105250</v>
      </c>
      <c r="AE325" s="610">
        <v>97820</v>
      </c>
      <c r="AF325" s="610">
        <v>90380</v>
      </c>
      <c r="AG325" s="610">
        <v>82950</v>
      </c>
      <c r="AH325" s="610">
        <v>76340</v>
      </c>
      <c r="AI325" s="619">
        <v>69880</v>
      </c>
      <c r="AJ325" s="359">
        <f t="shared" ref="AJ325:AK325" si="319">IF(AI325-$X$19&gt;0,AI325-$X$19,0)</f>
        <v>68300</v>
      </c>
      <c r="AK325" s="360">
        <f t="shared" si="319"/>
        <v>66720</v>
      </c>
      <c r="AL325" s="455">
        <v>372000</v>
      </c>
    </row>
    <row r="326" spans="26:38">
      <c r="Z326" s="454">
        <v>965000</v>
      </c>
      <c r="AA326" s="465">
        <v>968000</v>
      </c>
      <c r="AB326" s="608">
        <v>120790</v>
      </c>
      <c r="AC326" s="610">
        <v>113360</v>
      </c>
      <c r="AD326" s="610">
        <v>105930</v>
      </c>
      <c r="AE326" s="610">
        <v>98490</v>
      </c>
      <c r="AF326" s="610">
        <v>91050</v>
      </c>
      <c r="AG326" s="610">
        <v>83620</v>
      </c>
      <c r="AH326" s="610">
        <v>76920</v>
      </c>
      <c r="AI326" s="619">
        <v>70460</v>
      </c>
      <c r="AJ326" s="359">
        <f t="shared" ref="AJ326:AK326" si="320">IF(AI326-$X$19&gt;0,AI326-$X$19,0)</f>
        <v>68880</v>
      </c>
      <c r="AK326" s="360">
        <f t="shared" si="320"/>
        <v>67300</v>
      </c>
      <c r="AL326" s="455">
        <v>373500</v>
      </c>
    </row>
    <row r="327" spans="26:38">
      <c r="Z327" s="454">
        <v>968000</v>
      </c>
      <c r="AA327" s="465">
        <v>971000</v>
      </c>
      <c r="AB327" s="608">
        <v>121470</v>
      </c>
      <c r="AC327" s="610">
        <v>114040</v>
      </c>
      <c r="AD327" s="610">
        <v>106590</v>
      </c>
      <c r="AE327" s="610">
        <v>99160</v>
      </c>
      <c r="AF327" s="610">
        <v>91730</v>
      </c>
      <c r="AG327" s="610">
        <v>84280</v>
      </c>
      <c r="AH327" s="610">
        <v>77500</v>
      </c>
      <c r="AI327" s="619">
        <v>71040</v>
      </c>
      <c r="AJ327" s="359">
        <f t="shared" ref="AJ327:AK327" si="321">IF(AI327-$X$19&gt;0,AI327-$X$19,0)</f>
        <v>69460</v>
      </c>
      <c r="AK327" s="360">
        <f t="shared" si="321"/>
        <v>67880</v>
      </c>
      <c r="AL327" s="455">
        <v>375000</v>
      </c>
    </row>
    <row r="328" spans="26:38">
      <c r="Z328" s="459">
        <v>971000</v>
      </c>
      <c r="AA328" s="466">
        <v>974000</v>
      </c>
      <c r="AB328" s="609">
        <v>122190</v>
      </c>
      <c r="AC328" s="611">
        <v>114700</v>
      </c>
      <c r="AD328" s="611">
        <v>107270</v>
      </c>
      <c r="AE328" s="611">
        <v>99820</v>
      </c>
      <c r="AF328" s="611">
        <v>92390</v>
      </c>
      <c r="AG328" s="611">
        <v>84960</v>
      </c>
      <c r="AH328" s="611">
        <v>78090</v>
      </c>
      <c r="AI328" s="618">
        <v>71620</v>
      </c>
      <c r="AJ328" s="359">
        <f t="shared" ref="AJ328:AK328" si="322">IF(AI328-$X$19&gt;0,AI328-$X$19,0)</f>
        <v>70040</v>
      </c>
      <c r="AK328" s="360">
        <f t="shared" si="322"/>
        <v>68460</v>
      </c>
      <c r="AL328" s="461">
        <v>376500</v>
      </c>
    </row>
    <row r="329" spans="26:38">
      <c r="Z329" s="454">
        <v>974000</v>
      </c>
      <c r="AA329" s="465">
        <v>977000</v>
      </c>
      <c r="AB329" s="608">
        <v>123150</v>
      </c>
      <c r="AC329" s="610">
        <v>115370</v>
      </c>
      <c r="AD329" s="610">
        <v>107930</v>
      </c>
      <c r="AE329" s="610">
        <v>100500</v>
      </c>
      <c r="AF329" s="610">
        <v>93060</v>
      </c>
      <c r="AG329" s="610">
        <v>85620</v>
      </c>
      <c r="AH329" s="610">
        <v>78670</v>
      </c>
      <c r="AI329" s="619">
        <v>72210</v>
      </c>
      <c r="AJ329" s="359">
        <f t="shared" ref="AJ329:AK329" si="323">IF(AI329-$X$19&gt;0,AI329-$X$19,0)</f>
        <v>70630</v>
      </c>
      <c r="AK329" s="360">
        <f t="shared" si="323"/>
        <v>69050</v>
      </c>
      <c r="AL329" s="455">
        <v>378200</v>
      </c>
    </row>
    <row r="330" spans="26:38">
      <c r="Z330" s="454">
        <v>977000</v>
      </c>
      <c r="AA330" s="465">
        <v>980000</v>
      </c>
      <c r="AB330" s="608">
        <v>124110</v>
      </c>
      <c r="AC330" s="610">
        <v>116040</v>
      </c>
      <c r="AD330" s="610">
        <v>108600</v>
      </c>
      <c r="AE330" s="610">
        <v>101170</v>
      </c>
      <c r="AF330" s="610">
        <v>93730</v>
      </c>
      <c r="AG330" s="610">
        <v>86290</v>
      </c>
      <c r="AH330" s="610">
        <v>79250</v>
      </c>
      <c r="AI330" s="619">
        <v>72790</v>
      </c>
      <c r="AJ330" s="359">
        <f t="shared" ref="AJ330:AK330" si="324">IF(AI330-$X$19&gt;0,AI330-$X$19,0)</f>
        <v>71210</v>
      </c>
      <c r="AK330" s="360">
        <f t="shared" si="324"/>
        <v>69630</v>
      </c>
      <c r="AL330" s="455">
        <v>379700</v>
      </c>
    </row>
    <row r="331" spans="26:38">
      <c r="Z331" s="454">
        <v>980000</v>
      </c>
      <c r="AA331" s="465">
        <v>983000</v>
      </c>
      <c r="AB331" s="608">
        <v>125070</v>
      </c>
      <c r="AC331" s="610">
        <v>116710</v>
      </c>
      <c r="AD331" s="610">
        <v>109270</v>
      </c>
      <c r="AE331" s="610">
        <v>101830</v>
      </c>
      <c r="AF331" s="610">
        <v>94400</v>
      </c>
      <c r="AG331" s="610">
        <v>86960</v>
      </c>
      <c r="AH331" s="610">
        <v>79830</v>
      </c>
      <c r="AI331" s="619">
        <v>73370</v>
      </c>
      <c r="AJ331" s="359">
        <f t="shared" ref="AJ331:AK331" si="325">IF(AI331-$X$19&gt;0,AI331-$X$19,0)</f>
        <v>71790</v>
      </c>
      <c r="AK331" s="360">
        <f t="shared" si="325"/>
        <v>70210</v>
      </c>
      <c r="AL331" s="455">
        <v>381200</v>
      </c>
    </row>
    <row r="332" spans="26:38">
      <c r="Z332" s="454">
        <v>983000</v>
      </c>
      <c r="AA332" s="465">
        <v>986000</v>
      </c>
      <c r="AB332" s="608">
        <v>126030</v>
      </c>
      <c r="AC332" s="610">
        <v>117370</v>
      </c>
      <c r="AD332" s="610">
        <v>109940</v>
      </c>
      <c r="AE332" s="610">
        <v>102510</v>
      </c>
      <c r="AF332" s="610">
        <v>95070</v>
      </c>
      <c r="AG332" s="610">
        <v>87630</v>
      </c>
      <c r="AH332" s="610">
        <v>80410</v>
      </c>
      <c r="AI332" s="619">
        <v>73950</v>
      </c>
      <c r="AJ332" s="359">
        <f t="shared" ref="AJ332:AK332" si="326">IF(AI332-$X$19&gt;0,AI332-$X$19,0)</f>
        <v>72370</v>
      </c>
      <c r="AK332" s="360">
        <f t="shared" si="326"/>
        <v>70790</v>
      </c>
      <c r="AL332" s="455">
        <v>382800</v>
      </c>
    </row>
    <row r="333" spans="26:38">
      <c r="Z333" s="459">
        <v>986000</v>
      </c>
      <c r="AA333" s="466">
        <v>989000</v>
      </c>
      <c r="AB333" s="609">
        <v>126990</v>
      </c>
      <c r="AC333" s="611">
        <v>118050</v>
      </c>
      <c r="AD333" s="611">
        <v>110620</v>
      </c>
      <c r="AE333" s="611">
        <v>103170</v>
      </c>
      <c r="AF333" s="611">
        <v>95740</v>
      </c>
      <c r="AG333" s="611">
        <v>88300</v>
      </c>
      <c r="AH333" s="611">
        <v>81000</v>
      </c>
      <c r="AI333" s="618">
        <v>74530</v>
      </c>
      <c r="AJ333" s="359">
        <f t="shared" ref="AJ333:AK333" si="327">IF(AI333-$X$19&gt;0,AI333-$X$19,0)</f>
        <v>72950</v>
      </c>
      <c r="AK333" s="360">
        <f t="shared" si="327"/>
        <v>71370</v>
      </c>
      <c r="AL333" s="461">
        <v>384300</v>
      </c>
    </row>
    <row r="334" spans="26:38">
      <c r="Z334" s="454">
        <v>989000</v>
      </c>
      <c r="AA334" s="465">
        <v>992000</v>
      </c>
      <c r="AB334" s="608">
        <v>127950</v>
      </c>
      <c r="AC334" s="610">
        <v>118710</v>
      </c>
      <c r="AD334" s="610">
        <v>111280</v>
      </c>
      <c r="AE334" s="610">
        <v>103850</v>
      </c>
      <c r="AF334" s="610">
        <v>96400</v>
      </c>
      <c r="AG334" s="610">
        <v>88970</v>
      </c>
      <c r="AH334" s="610">
        <v>81580</v>
      </c>
      <c r="AI334" s="619">
        <v>75110</v>
      </c>
      <c r="AJ334" s="359">
        <f t="shared" ref="AJ334:AK334" si="328">IF(AI334-$X$19&gt;0,AI334-$X$19,0)</f>
        <v>73530</v>
      </c>
      <c r="AK334" s="360">
        <f t="shared" si="328"/>
        <v>71950</v>
      </c>
      <c r="AL334" s="455">
        <v>385800</v>
      </c>
    </row>
    <row r="335" spans="26:38">
      <c r="Z335" s="454">
        <v>992000</v>
      </c>
      <c r="AA335" s="465">
        <v>995000</v>
      </c>
      <c r="AB335" s="608">
        <v>128910</v>
      </c>
      <c r="AC335" s="610">
        <v>119390</v>
      </c>
      <c r="AD335" s="610">
        <v>111950</v>
      </c>
      <c r="AE335" s="610">
        <v>104510</v>
      </c>
      <c r="AF335" s="610">
        <v>97080</v>
      </c>
      <c r="AG335" s="610">
        <v>89640</v>
      </c>
      <c r="AH335" s="610">
        <v>82200</v>
      </c>
      <c r="AI335" s="619">
        <v>75700</v>
      </c>
      <c r="AJ335" s="359">
        <f t="shared" ref="AJ335:AK335" si="329">IF(AI335-$X$19&gt;0,AI335-$X$19,0)</f>
        <v>74120</v>
      </c>
      <c r="AK335" s="360">
        <f t="shared" si="329"/>
        <v>72540</v>
      </c>
      <c r="AL335" s="455">
        <v>387500</v>
      </c>
    </row>
    <row r="336" spans="26:38">
      <c r="Z336" s="454">
        <v>995000</v>
      </c>
      <c r="AA336" s="465">
        <v>998000</v>
      </c>
      <c r="AB336" s="608">
        <v>129870</v>
      </c>
      <c r="AC336" s="610">
        <v>120060</v>
      </c>
      <c r="AD336" s="610">
        <v>112620</v>
      </c>
      <c r="AE336" s="610">
        <v>105180</v>
      </c>
      <c r="AF336" s="610">
        <v>97740</v>
      </c>
      <c r="AG336" s="610">
        <v>90310</v>
      </c>
      <c r="AH336" s="610">
        <v>82870</v>
      </c>
      <c r="AI336" s="619">
        <v>76280</v>
      </c>
      <c r="AJ336" s="359">
        <f t="shared" ref="AJ336:AK336" si="330">IF(AI336-$X$19&gt;0,AI336-$X$19,0)</f>
        <v>74700</v>
      </c>
      <c r="AK336" s="360">
        <f t="shared" si="330"/>
        <v>73120</v>
      </c>
      <c r="AL336" s="455">
        <v>389000</v>
      </c>
    </row>
    <row r="337" spans="26:38">
      <c r="Z337" s="454">
        <v>998000</v>
      </c>
      <c r="AA337" s="465">
        <v>1001000</v>
      </c>
      <c r="AB337" s="608">
        <v>130830</v>
      </c>
      <c r="AC337" s="610">
        <v>120720</v>
      </c>
      <c r="AD337" s="610">
        <v>113290</v>
      </c>
      <c r="AE337" s="610">
        <v>105850</v>
      </c>
      <c r="AF337" s="610">
        <v>98410</v>
      </c>
      <c r="AG337" s="610">
        <v>90980</v>
      </c>
      <c r="AH337" s="610">
        <v>83540</v>
      </c>
      <c r="AI337" s="619">
        <v>76860</v>
      </c>
      <c r="AJ337" s="359">
        <f t="shared" ref="AJ337:AK337" si="331">IF(AI337-$X$19&gt;0,AI337-$X$19,0)</f>
        <v>75280</v>
      </c>
      <c r="AK337" s="360">
        <f t="shared" si="331"/>
        <v>73700</v>
      </c>
      <c r="AL337" s="455">
        <v>390500</v>
      </c>
    </row>
    <row r="338" spans="26:38">
      <c r="Z338" s="459">
        <v>1001000</v>
      </c>
      <c r="AA338" s="466">
        <v>1004000</v>
      </c>
      <c r="AB338" s="609">
        <v>131790</v>
      </c>
      <c r="AC338" s="611">
        <v>121400</v>
      </c>
      <c r="AD338" s="611">
        <v>113950</v>
      </c>
      <c r="AE338" s="611">
        <v>106520</v>
      </c>
      <c r="AF338" s="611">
        <v>99090</v>
      </c>
      <c r="AG338" s="611">
        <v>92640</v>
      </c>
      <c r="AH338" s="611">
        <v>84210</v>
      </c>
      <c r="AI338" s="618">
        <v>77440</v>
      </c>
      <c r="AJ338" s="359">
        <f t="shared" ref="AJ338:AK338" si="332">IF(AI338-$X$19&gt;0,AI338-$X$19,0)</f>
        <v>75860</v>
      </c>
      <c r="AK338" s="360">
        <f t="shared" si="332"/>
        <v>74280</v>
      </c>
      <c r="AL338" s="461">
        <v>392100</v>
      </c>
    </row>
    <row r="339" spans="26:38">
      <c r="Z339" s="454">
        <v>1004000</v>
      </c>
      <c r="AA339" s="465">
        <v>1007000</v>
      </c>
      <c r="AB339" s="629">
        <v>132760</v>
      </c>
      <c r="AC339" s="625">
        <v>122080</v>
      </c>
      <c r="AD339" s="625">
        <v>114630</v>
      </c>
      <c r="AE339" s="625">
        <v>107180</v>
      </c>
      <c r="AF339" s="625">
        <v>99750</v>
      </c>
      <c r="AG339" s="625">
        <v>92320</v>
      </c>
      <c r="AH339" s="625">
        <v>84880</v>
      </c>
      <c r="AI339" s="634">
        <v>78020</v>
      </c>
      <c r="AJ339" s="359">
        <f t="shared" ref="AJ339:AK339" si="333">IF(AI339-$X$19&gt;0,AI339-$X$19,0)</f>
        <v>76440</v>
      </c>
      <c r="AK339" s="360">
        <f t="shared" si="333"/>
        <v>74860</v>
      </c>
      <c r="AL339" s="455">
        <v>393600</v>
      </c>
    </row>
    <row r="340" spans="26:38" ht="14.25" thickBot="1">
      <c r="Z340" s="454">
        <v>1007000</v>
      </c>
      <c r="AA340" s="465">
        <v>1010000</v>
      </c>
      <c r="AB340" s="635">
        <v>133710</v>
      </c>
      <c r="AC340" s="636">
        <v>123040</v>
      </c>
      <c r="AD340" s="636">
        <v>115290</v>
      </c>
      <c r="AE340" s="636">
        <v>107860</v>
      </c>
      <c r="AF340" s="636">
        <v>100430</v>
      </c>
      <c r="AG340" s="636">
        <v>92980</v>
      </c>
      <c r="AH340" s="636">
        <v>85550</v>
      </c>
      <c r="AI340" s="637">
        <v>78610</v>
      </c>
      <c r="AJ340" s="359">
        <f t="shared" ref="AJ340:AK340" si="334">IF(AI340-$X$19&gt;0,AI340-$X$19,0)</f>
        <v>77030</v>
      </c>
      <c r="AK340" s="360">
        <f t="shared" si="334"/>
        <v>75450</v>
      </c>
      <c r="AL340" s="531">
        <v>395100</v>
      </c>
    </row>
    <row r="341" spans="26:38" ht="15" thickTop="1" thickBot="1">
      <c r="Z341" s="454">
        <v>1010000</v>
      </c>
      <c r="AA341" s="465">
        <v>1013000</v>
      </c>
      <c r="AB341" s="638">
        <v>134190</v>
      </c>
      <c r="AC341" s="639">
        <v>123520</v>
      </c>
      <c r="AD341" s="639">
        <v>115630</v>
      </c>
      <c r="AE341" s="639">
        <v>108200</v>
      </c>
      <c r="AF341" s="639">
        <v>100750</v>
      </c>
      <c r="AG341" s="639">
        <v>93320</v>
      </c>
      <c r="AH341" s="639">
        <v>85890</v>
      </c>
      <c r="AI341" s="640">
        <v>78890</v>
      </c>
      <c r="AJ341" s="359">
        <f t="shared" ref="AJ341:AK341" si="335">IF(AI341-$X$19&gt;0,AI341-$X$19,0)</f>
        <v>77310</v>
      </c>
      <c r="AK341" s="360">
        <f t="shared" si="335"/>
        <v>75730</v>
      </c>
      <c r="AL341" s="641">
        <v>396700</v>
      </c>
    </row>
    <row r="342" spans="26:38" ht="14.25" customHeight="1" thickTop="1">
      <c r="Z342" s="454">
        <v>1013000</v>
      </c>
      <c r="AA342" s="465">
        <v>1016000</v>
      </c>
      <c r="AB342" s="472"/>
      <c r="AC342" s="454"/>
      <c r="AD342" s="454"/>
      <c r="AE342" s="454"/>
      <c r="AF342" s="454"/>
      <c r="AG342" s="454"/>
      <c r="AH342" s="454"/>
      <c r="AI342" s="527"/>
      <c r="AJ342" s="359"/>
      <c r="AK342" s="360"/>
      <c r="AL342" s="668" t="s">
        <v>292</v>
      </c>
    </row>
    <row r="343" spans="26:38">
      <c r="Z343" s="459">
        <v>1016000</v>
      </c>
      <c r="AA343" s="466">
        <v>1019000</v>
      </c>
      <c r="AB343" s="476"/>
      <c r="AC343" s="459"/>
      <c r="AD343" s="459"/>
      <c r="AE343" s="459"/>
      <c r="AF343" s="459"/>
      <c r="AG343" s="459"/>
      <c r="AH343" s="459"/>
      <c r="AI343" s="526"/>
      <c r="AJ343" s="359"/>
      <c r="AK343" s="360"/>
      <c r="AL343" s="669"/>
    </row>
    <row r="344" spans="26:38">
      <c r="Z344" s="454">
        <v>1019000</v>
      </c>
      <c r="AA344" s="465">
        <v>1022000</v>
      </c>
      <c r="AB344" s="472"/>
      <c r="AC344" s="454"/>
      <c r="AD344" s="454"/>
      <c r="AE344" s="454"/>
      <c r="AF344" s="454"/>
      <c r="AG344" s="454"/>
      <c r="AH344" s="454"/>
      <c r="AI344" s="527"/>
      <c r="AJ344" s="359"/>
      <c r="AK344" s="360"/>
      <c r="AL344" s="669"/>
    </row>
    <row r="345" spans="26:38">
      <c r="Z345" s="454">
        <v>1022000</v>
      </c>
      <c r="AA345" s="465">
        <v>1025000</v>
      </c>
      <c r="AB345" s="472"/>
      <c r="AC345" s="454"/>
      <c r="AD345" s="454"/>
      <c r="AE345" s="454"/>
      <c r="AF345" s="454"/>
      <c r="AG345" s="454"/>
      <c r="AH345" s="454"/>
      <c r="AI345" s="527"/>
      <c r="AJ345" s="359"/>
      <c r="AK345" s="360"/>
      <c r="AL345" s="669"/>
    </row>
    <row r="346" spans="26:38">
      <c r="Z346" s="454">
        <v>1025000</v>
      </c>
      <c r="AA346" s="465">
        <v>1028000</v>
      </c>
      <c r="AB346" s="472"/>
      <c r="AC346" s="454"/>
      <c r="AD346" s="454"/>
      <c r="AE346" s="454"/>
      <c r="AF346" s="454"/>
      <c r="AG346" s="454"/>
      <c r="AH346" s="454"/>
      <c r="AI346" s="527"/>
      <c r="AJ346" s="359"/>
      <c r="AK346" s="360"/>
      <c r="AL346" s="669"/>
    </row>
    <row r="347" spans="26:38">
      <c r="Z347" s="454">
        <v>1028000</v>
      </c>
      <c r="AA347" s="465">
        <v>1031000</v>
      </c>
      <c r="AB347" s="472"/>
      <c r="AC347" s="454"/>
      <c r="AD347" s="454"/>
      <c r="AE347" s="454"/>
      <c r="AF347" s="454"/>
      <c r="AG347" s="454"/>
      <c r="AH347" s="454"/>
      <c r="AI347" s="527"/>
      <c r="AJ347" s="359"/>
      <c r="AK347" s="360"/>
      <c r="AL347" s="669"/>
    </row>
    <row r="348" spans="26:38">
      <c r="Z348" s="459">
        <v>1031000</v>
      </c>
      <c r="AA348" s="466">
        <v>1034000</v>
      </c>
      <c r="AB348" s="476"/>
      <c r="AC348" s="459"/>
      <c r="AD348" s="459"/>
      <c r="AE348" s="459"/>
      <c r="AF348" s="459"/>
      <c r="AG348" s="459"/>
      <c r="AH348" s="459"/>
      <c r="AI348" s="526"/>
      <c r="AJ348" s="359"/>
      <c r="AK348" s="360"/>
      <c r="AL348" s="669"/>
    </row>
    <row r="349" spans="26:38" ht="14.25" thickBot="1">
      <c r="Z349" s="507">
        <v>1034000</v>
      </c>
      <c r="AA349" s="508">
        <v>1037000</v>
      </c>
      <c r="AB349" s="509"/>
      <c r="AC349" s="507"/>
      <c r="AD349" s="507"/>
      <c r="AE349" s="507"/>
      <c r="AF349" s="507"/>
      <c r="AG349" s="507"/>
      <c r="AH349" s="507"/>
      <c r="AI349" s="528"/>
      <c r="AJ349" s="359"/>
      <c r="AK349" s="360"/>
      <c r="AL349" s="669"/>
    </row>
    <row r="350" spans="26:38">
      <c r="Z350" s="454">
        <v>1037000</v>
      </c>
      <c r="AA350" s="465">
        <v>1040000</v>
      </c>
      <c r="AB350" s="472"/>
      <c r="AC350" s="454"/>
      <c r="AD350" s="454"/>
      <c r="AE350" s="454"/>
      <c r="AF350" s="454"/>
      <c r="AG350" s="454"/>
      <c r="AH350" s="454"/>
      <c r="AI350" s="527"/>
      <c r="AJ350" s="359"/>
      <c r="AK350" s="360"/>
      <c r="AL350" s="669"/>
    </row>
    <row r="351" spans="26:38">
      <c r="Z351" s="454">
        <v>1040000</v>
      </c>
      <c r="AA351" s="465">
        <v>1043000</v>
      </c>
      <c r="AB351" s="472"/>
      <c r="AC351" s="454"/>
      <c r="AD351" s="454"/>
      <c r="AE351" s="454"/>
      <c r="AF351" s="454"/>
      <c r="AG351" s="454"/>
      <c r="AH351" s="454"/>
      <c r="AI351" s="527"/>
      <c r="AJ351" s="359"/>
      <c r="AK351" s="360"/>
      <c r="AL351" s="669"/>
    </row>
    <row r="352" spans="26:38">
      <c r="Z352" s="454">
        <v>1043000</v>
      </c>
      <c r="AA352" s="465">
        <v>1046000</v>
      </c>
      <c r="AB352" s="472"/>
      <c r="AC352" s="454"/>
      <c r="AD352" s="454"/>
      <c r="AE352" s="454"/>
      <c r="AF352" s="454"/>
      <c r="AG352" s="454"/>
      <c r="AH352" s="454"/>
      <c r="AI352" s="527"/>
      <c r="AJ352" s="359"/>
      <c r="AK352" s="360"/>
      <c r="AL352" s="669"/>
    </row>
    <row r="353" spans="26:38">
      <c r="Z353" s="459">
        <v>1046000</v>
      </c>
      <c r="AA353" s="466">
        <v>1049000</v>
      </c>
      <c r="AB353" s="476"/>
      <c r="AC353" s="459"/>
      <c r="AD353" s="459"/>
      <c r="AE353" s="459"/>
      <c r="AF353" s="459"/>
      <c r="AG353" s="459"/>
      <c r="AH353" s="459"/>
      <c r="AI353" s="526"/>
      <c r="AJ353" s="359"/>
      <c r="AK353" s="360"/>
      <c r="AL353" s="669"/>
    </row>
    <row r="354" spans="26:38">
      <c r="Z354" s="454">
        <v>1049000</v>
      </c>
      <c r="AA354" s="465">
        <v>1052000</v>
      </c>
      <c r="AB354" s="472"/>
      <c r="AC354" s="454"/>
      <c r="AD354" s="454"/>
      <c r="AE354" s="454"/>
      <c r="AF354" s="454"/>
      <c r="AG354" s="454"/>
      <c r="AH354" s="454"/>
      <c r="AI354" s="527"/>
      <c r="AJ354" s="359"/>
      <c r="AK354" s="360"/>
      <c r="AL354" s="669"/>
    </row>
    <row r="355" spans="26:38">
      <c r="Z355" s="454">
        <v>1052000</v>
      </c>
      <c r="AA355" s="465">
        <v>1055000</v>
      </c>
      <c r="AB355" s="472"/>
      <c r="AC355" s="454"/>
      <c r="AD355" s="454"/>
      <c r="AE355" s="454"/>
      <c r="AF355" s="454"/>
      <c r="AG355" s="454"/>
      <c r="AH355" s="454"/>
      <c r="AI355" s="527"/>
      <c r="AJ355" s="359"/>
      <c r="AK355" s="360"/>
      <c r="AL355" s="669"/>
    </row>
    <row r="356" spans="26:38">
      <c r="Z356" s="454">
        <v>1055000</v>
      </c>
      <c r="AA356" s="465">
        <v>1058000</v>
      </c>
      <c r="AB356" s="472"/>
      <c r="AC356" s="454"/>
      <c r="AD356" s="454"/>
      <c r="AE356" s="454"/>
      <c r="AF356" s="454"/>
      <c r="AG356" s="454"/>
      <c r="AH356" s="454"/>
      <c r="AI356" s="527"/>
      <c r="AJ356" s="359"/>
      <c r="AK356" s="360"/>
      <c r="AL356" s="669"/>
    </row>
    <row r="357" spans="26:38">
      <c r="Z357" s="454">
        <v>1058000</v>
      </c>
      <c r="AA357" s="465">
        <v>1061000</v>
      </c>
      <c r="AB357" s="472"/>
      <c r="AC357" s="454"/>
      <c r="AD357" s="454"/>
      <c r="AE357" s="454"/>
      <c r="AF357" s="454"/>
      <c r="AG357" s="454"/>
      <c r="AH357" s="454"/>
      <c r="AI357" s="527"/>
      <c r="AJ357" s="359"/>
      <c r="AK357" s="360"/>
    </row>
    <row r="358" spans="26:38">
      <c r="Z358" s="459">
        <v>1061000</v>
      </c>
      <c r="AA358" s="466">
        <v>1064000</v>
      </c>
      <c r="AB358" s="476"/>
      <c r="AC358" s="459"/>
      <c r="AD358" s="459"/>
      <c r="AE358" s="459"/>
      <c r="AF358" s="459"/>
      <c r="AG358" s="459"/>
      <c r="AH358" s="459"/>
      <c r="AI358" s="526"/>
      <c r="AJ358" s="359"/>
      <c r="AK358" s="360"/>
    </row>
    <row r="359" spans="26:38">
      <c r="Z359" s="454">
        <v>1064000</v>
      </c>
      <c r="AA359" s="465">
        <v>1067000</v>
      </c>
      <c r="AB359" s="472"/>
      <c r="AC359" s="454"/>
      <c r="AD359" s="454"/>
      <c r="AE359" s="454"/>
      <c r="AF359" s="454"/>
      <c r="AG359" s="454"/>
      <c r="AH359" s="454"/>
      <c r="AI359" s="527"/>
      <c r="AJ359" s="359"/>
      <c r="AK359" s="360"/>
    </row>
    <row r="360" spans="26:38">
      <c r="Z360" s="454">
        <v>1067000</v>
      </c>
      <c r="AA360" s="465">
        <v>1070000</v>
      </c>
      <c r="AB360" s="472"/>
      <c r="AC360" s="454"/>
      <c r="AD360" s="454"/>
      <c r="AE360" s="454"/>
      <c r="AF360" s="454"/>
      <c r="AG360" s="454"/>
      <c r="AH360" s="454"/>
      <c r="AI360" s="527"/>
      <c r="AJ360" s="359"/>
      <c r="AK360" s="360"/>
    </row>
    <row r="361" spans="26:38">
      <c r="Z361" s="454">
        <v>1070000</v>
      </c>
      <c r="AA361" s="465">
        <v>1073000</v>
      </c>
      <c r="AB361" s="472"/>
      <c r="AC361" s="454"/>
      <c r="AD361" s="454"/>
      <c r="AE361" s="454"/>
      <c r="AF361" s="454"/>
      <c r="AG361" s="454"/>
      <c r="AH361" s="454"/>
      <c r="AI361" s="527"/>
      <c r="AJ361" s="359"/>
      <c r="AK361" s="360"/>
    </row>
    <row r="362" spans="26:38">
      <c r="Z362" s="454">
        <v>1073000</v>
      </c>
      <c r="AA362" s="465">
        <v>1076000</v>
      </c>
      <c r="AB362" s="472"/>
      <c r="AC362" s="454"/>
      <c r="AD362" s="454"/>
      <c r="AE362" s="454"/>
      <c r="AF362" s="454"/>
      <c r="AG362" s="454"/>
      <c r="AH362" s="454"/>
      <c r="AI362" s="527"/>
      <c r="AJ362" s="359"/>
      <c r="AK362" s="360"/>
    </row>
    <row r="363" spans="26:38">
      <c r="Z363" s="459">
        <v>1076000</v>
      </c>
      <c r="AA363" s="466">
        <v>1079000</v>
      </c>
      <c r="AB363" s="476"/>
      <c r="AC363" s="459"/>
      <c r="AD363" s="459"/>
      <c r="AE363" s="459"/>
      <c r="AF363" s="459"/>
      <c r="AG363" s="459"/>
      <c r="AH363" s="459"/>
      <c r="AI363" s="526"/>
      <c r="AJ363" s="359"/>
      <c r="AK363" s="360"/>
    </row>
    <row r="364" spans="26:38">
      <c r="Z364" s="454">
        <v>1079000</v>
      </c>
      <c r="AA364" s="465">
        <v>1082000</v>
      </c>
      <c r="AB364" s="472"/>
      <c r="AC364" s="454"/>
      <c r="AD364" s="454"/>
      <c r="AE364" s="454"/>
      <c r="AF364" s="454"/>
      <c r="AG364" s="454"/>
      <c r="AH364" s="454"/>
      <c r="AI364" s="527"/>
      <c r="AJ364" s="359"/>
      <c r="AK364" s="360"/>
    </row>
    <row r="365" spans="26:38">
      <c r="Z365" s="454">
        <v>1082000</v>
      </c>
      <c r="AA365" s="465">
        <v>1085000</v>
      </c>
      <c r="AB365" s="472"/>
      <c r="AC365" s="454"/>
      <c r="AD365" s="454"/>
      <c r="AE365" s="454"/>
      <c r="AF365" s="454"/>
      <c r="AG365" s="454"/>
      <c r="AH365" s="454"/>
      <c r="AI365" s="527"/>
      <c r="AJ365" s="359"/>
      <c r="AK365" s="360"/>
    </row>
    <row r="366" spans="26:38">
      <c r="Z366" s="454">
        <v>1085000</v>
      </c>
      <c r="AA366" s="465">
        <v>1088000</v>
      </c>
      <c r="AB366" s="472"/>
      <c r="AC366" s="454"/>
      <c r="AD366" s="454"/>
      <c r="AE366" s="454"/>
      <c r="AF366" s="454"/>
      <c r="AG366" s="454"/>
      <c r="AH366" s="454"/>
      <c r="AI366" s="527"/>
      <c r="AJ366" s="359"/>
      <c r="AK366" s="360"/>
    </row>
    <row r="367" spans="26:38">
      <c r="Z367" s="454">
        <v>1088000</v>
      </c>
      <c r="AA367" s="465">
        <v>1091000</v>
      </c>
      <c r="AB367" s="472"/>
      <c r="AC367" s="454"/>
      <c r="AD367" s="454"/>
      <c r="AE367" s="454"/>
      <c r="AF367" s="454"/>
      <c r="AG367" s="454"/>
      <c r="AH367" s="454"/>
      <c r="AI367" s="527"/>
      <c r="AJ367" s="359"/>
      <c r="AK367" s="360"/>
    </row>
    <row r="368" spans="26:38">
      <c r="Z368" s="459">
        <v>1091000</v>
      </c>
      <c r="AA368" s="466">
        <v>1094000</v>
      </c>
      <c r="AB368" s="476"/>
      <c r="AC368" s="459"/>
      <c r="AD368" s="459"/>
      <c r="AE368" s="459"/>
      <c r="AF368" s="459"/>
      <c r="AG368" s="459"/>
      <c r="AH368" s="459"/>
      <c r="AI368" s="526"/>
      <c r="AJ368" s="359"/>
      <c r="AK368" s="360"/>
    </row>
    <row r="369" spans="26:42">
      <c r="Z369" s="454">
        <v>1094000</v>
      </c>
      <c r="AA369" s="465">
        <v>1097000</v>
      </c>
      <c r="AB369" s="472"/>
      <c r="AC369" s="454"/>
      <c r="AD369" s="454"/>
      <c r="AE369" s="454"/>
      <c r="AF369" s="454"/>
      <c r="AG369" s="454"/>
      <c r="AH369" s="454"/>
      <c r="AI369" s="527"/>
      <c r="AJ369" s="359"/>
      <c r="AK369" s="360"/>
    </row>
    <row r="370" spans="26:42">
      <c r="Z370" s="454">
        <v>1097000</v>
      </c>
      <c r="AA370" s="465">
        <v>1100000</v>
      </c>
      <c r="AB370" s="472"/>
      <c r="AC370" s="454"/>
      <c r="AD370" s="454"/>
      <c r="AE370" s="454"/>
      <c r="AF370" s="454"/>
      <c r="AG370" s="454"/>
      <c r="AH370" s="454"/>
      <c r="AI370" s="527"/>
      <c r="AJ370" s="359"/>
      <c r="AK370" s="360"/>
    </row>
    <row r="371" spans="26:42">
      <c r="Z371" s="454">
        <v>1100000</v>
      </c>
      <c r="AA371" s="465">
        <v>1103000</v>
      </c>
      <c r="AB371" s="472"/>
      <c r="AC371" s="454"/>
      <c r="AD371" s="454"/>
      <c r="AE371" s="454"/>
      <c r="AF371" s="454"/>
      <c r="AG371" s="454"/>
      <c r="AH371" s="454"/>
      <c r="AI371" s="527"/>
      <c r="AJ371" s="359"/>
      <c r="AK371" s="360"/>
    </row>
    <row r="372" spans="26:42">
      <c r="Z372" s="454">
        <v>1103000</v>
      </c>
      <c r="AA372" s="465">
        <v>1106000</v>
      </c>
      <c r="AB372" s="472"/>
      <c r="AC372" s="454"/>
      <c r="AD372" s="454"/>
      <c r="AE372" s="454"/>
      <c r="AF372" s="454"/>
      <c r="AG372" s="454"/>
      <c r="AH372" s="454"/>
      <c r="AI372" s="527"/>
      <c r="AJ372" s="359"/>
      <c r="AK372" s="360"/>
    </row>
    <row r="373" spans="26:42">
      <c r="Z373" s="459">
        <v>1106000</v>
      </c>
      <c r="AA373" s="466">
        <v>1109000</v>
      </c>
      <c r="AB373" s="476"/>
      <c r="AC373" s="459"/>
      <c r="AD373" s="459"/>
      <c r="AE373" s="459"/>
      <c r="AF373" s="459"/>
      <c r="AG373" s="459"/>
      <c r="AH373" s="459"/>
      <c r="AI373" s="526"/>
      <c r="AJ373" s="359"/>
      <c r="AK373" s="360"/>
    </row>
    <row r="374" spans="26:42">
      <c r="Z374" s="454">
        <v>1109000</v>
      </c>
      <c r="AA374" s="465">
        <v>1112000</v>
      </c>
      <c r="AB374" s="472"/>
      <c r="AC374" s="454"/>
      <c r="AD374" s="454"/>
      <c r="AE374" s="454"/>
      <c r="AF374" s="454"/>
      <c r="AG374" s="454"/>
      <c r="AH374" s="454"/>
      <c r="AI374" s="527"/>
      <c r="AJ374" s="359"/>
      <c r="AK374" s="360"/>
    </row>
    <row r="375" spans="26:42">
      <c r="Z375" s="454">
        <v>1112000</v>
      </c>
      <c r="AA375" s="465">
        <v>1115000</v>
      </c>
      <c r="AB375" s="472"/>
      <c r="AC375" s="454"/>
      <c r="AD375" s="454"/>
      <c r="AE375" s="454"/>
      <c r="AF375" s="454"/>
      <c r="AG375" s="454"/>
      <c r="AH375" s="454"/>
      <c r="AI375" s="527"/>
      <c r="AJ375" s="359"/>
      <c r="AK375" s="360"/>
    </row>
    <row r="376" spans="26:42">
      <c r="Z376" s="454">
        <v>1115000</v>
      </c>
      <c r="AA376" s="465">
        <v>1118000</v>
      </c>
      <c r="AB376" s="472"/>
      <c r="AC376" s="454"/>
      <c r="AD376" s="454"/>
      <c r="AE376" s="454"/>
      <c r="AF376" s="454"/>
      <c r="AG376" s="454"/>
      <c r="AH376" s="454"/>
      <c r="AI376" s="527"/>
      <c r="AJ376" s="359"/>
      <c r="AK376" s="360"/>
    </row>
    <row r="377" spans="26:42">
      <c r="Z377" s="454">
        <v>1118000</v>
      </c>
      <c r="AA377" s="465">
        <v>1121000</v>
      </c>
      <c r="AB377" s="472"/>
      <c r="AC377" s="454"/>
      <c r="AD377" s="454"/>
      <c r="AE377" s="454"/>
      <c r="AF377" s="454"/>
      <c r="AG377" s="454"/>
      <c r="AH377" s="454"/>
      <c r="AI377" s="527"/>
      <c r="AJ377" s="359"/>
      <c r="AK377" s="360"/>
    </row>
    <row r="378" spans="26:42">
      <c r="Z378" s="459">
        <v>1121000</v>
      </c>
      <c r="AA378" s="466">
        <v>1124000</v>
      </c>
      <c r="AB378" s="476"/>
      <c r="AC378" s="459"/>
      <c r="AD378" s="459"/>
      <c r="AE378" s="459"/>
      <c r="AF378" s="459"/>
      <c r="AG378" s="459"/>
      <c r="AH378" s="459"/>
      <c r="AI378" s="526"/>
      <c r="AJ378" s="359"/>
      <c r="AK378" s="360"/>
    </row>
    <row r="379" spans="26:42">
      <c r="Z379" s="454">
        <v>1124000</v>
      </c>
      <c r="AA379" s="465">
        <v>1127000</v>
      </c>
      <c r="AB379" s="472"/>
      <c r="AC379" s="454"/>
      <c r="AD379" s="454"/>
      <c r="AE379" s="454"/>
      <c r="AF379" s="454"/>
      <c r="AG379" s="454"/>
      <c r="AH379" s="454"/>
      <c r="AI379" s="527"/>
      <c r="AJ379" s="359"/>
      <c r="AK379" s="360"/>
    </row>
    <row r="380" spans="26:42">
      <c r="Z380" s="454">
        <v>1127000</v>
      </c>
      <c r="AA380" s="465">
        <v>1130000</v>
      </c>
      <c r="AB380" s="472"/>
      <c r="AC380" s="454"/>
      <c r="AD380" s="454"/>
      <c r="AE380" s="454"/>
      <c r="AF380" s="454"/>
      <c r="AG380" s="454"/>
      <c r="AH380" s="454"/>
      <c r="AI380" s="527"/>
      <c r="AJ380" s="359"/>
      <c r="AK380" s="360"/>
    </row>
    <row r="381" spans="26:42">
      <c r="Z381" s="657">
        <v>1130000</v>
      </c>
      <c r="AA381" s="658"/>
      <c r="AB381" s="532"/>
      <c r="AC381" s="533"/>
      <c r="AD381" s="533"/>
      <c r="AE381" s="533"/>
      <c r="AF381" s="533"/>
      <c r="AG381" s="533"/>
      <c r="AH381" s="533"/>
      <c r="AI381" s="534"/>
      <c r="AJ381" s="359"/>
      <c r="AK381" s="360"/>
    </row>
    <row r="384" spans="26:42" ht="17.25">
      <c r="AO384" s="659" t="s">
        <v>131</v>
      </c>
      <c r="AP384" s="659"/>
    </row>
    <row r="386" spans="41:45" ht="16.5">
      <c r="AO386" s="331" t="s">
        <v>132</v>
      </c>
    </row>
    <row r="387" spans="41:45">
      <c r="AO387" s="332"/>
    </row>
    <row r="388" spans="41:45">
      <c r="AO388" s="332" t="s">
        <v>133</v>
      </c>
    </row>
    <row r="389" spans="41:45">
      <c r="AO389" s="332" t="s">
        <v>134</v>
      </c>
    </row>
    <row r="390" spans="41:45">
      <c r="AO390" s="660" t="s">
        <v>135</v>
      </c>
      <c r="AP390" s="661"/>
      <c r="AQ390" s="661"/>
      <c r="AR390" s="661"/>
    </row>
    <row r="391" spans="41:45" ht="19.5" customHeight="1">
      <c r="AO391" s="662" t="s">
        <v>136</v>
      </c>
      <c r="AP391" s="663"/>
      <c r="AQ391" s="333" t="s">
        <v>137</v>
      </c>
      <c r="AR391" s="333" t="s">
        <v>138</v>
      </c>
    </row>
    <row r="392" spans="41:45" ht="18.75" customHeight="1">
      <c r="AO392" s="334">
        <v>1</v>
      </c>
      <c r="AP392" s="334" t="s">
        <v>139</v>
      </c>
      <c r="AQ392" s="334" t="s">
        <v>140</v>
      </c>
      <c r="AR392" s="334" t="s">
        <v>141</v>
      </c>
    </row>
    <row r="393" spans="41:45" ht="48" customHeight="1">
      <c r="AO393" s="665">
        <v>2</v>
      </c>
      <c r="AP393" s="335" t="s">
        <v>142</v>
      </c>
      <c r="AQ393" s="665" t="s">
        <v>141</v>
      </c>
      <c r="AR393" s="665" t="s">
        <v>143</v>
      </c>
    </row>
    <row r="394" spans="41:45" ht="57.75" customHeight="1">
      <c r="AO394" s="666"/>
      <c r="AP394" s="336" t="s">
        <v>144</v>
      </c>
      <c r="AQ394" s="666"/>
      <c r="AR394" s="666"/>
    </row>
    <row r="395" spans="41:45" ht="18.75" customHeight="1">
      <c r="AO395" s="667"/>
      <c r="AP395" s="337" t="s">
        <v>145</v>
      </c>
      <c r="AQ395" s="667"/>
      <c r="AR395" s="667"/>
    </row>
    <row r="396" spans="41:45" ht="33" customHeight="1">
      <c r="AO396" s="334">
        <v>3</v>
      </c>
      <c r="AP396" s="334" t="s">
        <v>146</v>
      </c>
      <c r="AQ396" s="334" t="s">
        <v>147</v>
      </c>
      <c r="AR396" s="334" t="s">
        <v>148</v>
      </c>
    </row>
    <row r="397" spans="41:45">
      <c r="AO397" s="332" t="s">
        <v>149</v>
      </c>
      <c r="AS397" s="338"/>
    </row>
    <row r="398" spans="41:45">
      <c r="AS398" s="339" t="s">
        <v>150</v>
      </c>
    </row>
    <row r="399" spans="41:45" ht="17.25">
      <c r="AO399" s="349" t="s">
        <v>151</v>
      </c>
      <c r="AP399" s="664" t="s">
        <v>152</v>
      </c>
      <c r="AQ399" s="664"/>
      <c r="AS399" s="340" t="s">
        <v>39</v>
      </c>
    </row>
    <row r="400" spans="41:45">
      <c r="AO400" s="286"/>
      <c r="AP400" s="418" t="s">
        <v>153</v>
      </c>
      <c r="AQ400" s="286"/>
      <c r="AR400" s="286"/>
      <c r="AS400" s="341" t="s">
        <v>154</v>
      </c>
    </row>
    <row r="401" spans="41:45">
      <c r="AO401" s="434" t="s">
        <v>151</v>
      </c>
      <c r="AP401" s="18" t="s">
        <v>155</v>
      </c>
      <c r="AQ401" s="286"/>
      <c r="AR401" s="286"/>
      <c r="AS401" s="286"/>
    </row>
    <row r="402" spans="41:45">
      <c r="AP402" s="418" t="s">
        <v>35</v>
      </c>
    </row>
  </sheetData>
  <mergeCells count="16">
    <mergeCell ref="AP399:AQ399"/>
    <mergeCell ref="AO393:AO395"/>
    <mergeCell ref="AQ393:AQ395"/>
    <mergeCell ref="AR393:AR395"/>
    <mergeCell ref="AL342:AL356"/>
    <mergeCell ref="I59:L59"/>
    <mergeCell ref="Z381:AA381"/>
    <mergeCell ref="AO384:AP384"/>
    <mergeCell ref="AO390:AR390"/>
    <mergeCell ref="AO391:AP391"/>
    <mergeCell ref="AB2:AI2"/>
    <mergeCell ref="Q15:Y15"/>
    <mergeCell ref="I16:L16"/>
    <mergeCell ref="R17:V17"/>
    <mergeCell ref="R5:Y6"/>
    <mergeCell ref="Z1:AA2"/>
  </mergeCells>
  <phoneticPr fontId="105"/>
  <conditionalFormatting sqref="D78:D82">
    <cfRule type="cellIs" dxfId="10" priority="1" stopIfTrue="1" operator="equal">
      <formula>"日"</formula>
    </cfRule>
  </conditionalFormatting>
  <hyperlinks>
    <hyperlink ref="AS398" location="☆start!A1" display="☆start"/>
    <hyperlink ref="AS399" location="集計表!A1" display="集計元帳"/>
    <hyperlink ref="AS400" location="説明書!A1" display="page top"/>
    <hyperlink ref="AP402" r:id="rId1"/>
    <hyperlink ref="AP400" r:id="rId2"/>
    <hyperlink ref="I16" r:id="rId3"/>
    <hyperlink ref="I59" r:id="rId4"/>
  </hyperlinks>
  <pageMargins left="0.27986111111111112" right="0.33958333333333335" top="0.42986111111111114" bottom="0.55972222222222223" header="0.36944444444444446" footer="0.51180555555555551"/>
  <pageSetup paperSize="9" firstPageNumber="4294963191" orientation="portrait" verticalDpi="360"/>
  <headerFooter alignWithMargins="0"/>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H187"/>
  <sheetViews>
    <sheetView zoomScale="90" workbookViewId="0">
      <selection activeCell="C6" sqref="C6:E6"/>
    </sheetView>
  </sheetViews>
  <sheetFormatPr defaultRowHeight="12"/>
  <cols>
    <col min="1" max="1" width="3" style="179" customWidth="1"/>
    <col min="2" max="2" width="13.25" style="178" customWidth="1"/>
    <col min="3" max="3" width="13" style="178" customWidth="1"/>
    <col min="4" max="4" width="11" style="178" customWidth="1"/>
    <col min="5" max="5" width="13.25" style="178" customWidth="1"/>
    <col min="6" max="6" width="12" style="178" customWidth="1"/>
    <col min="7" max="7" width="10" style="178" customWidth="1"/>
    <col min="8" max="9" width="10.875" style="178" customWidth="1"/>
    <col min="10" max="10" width="10.5" style="178" customWidth="1"/>
    <col min="11" max="11" width="12.875" style="178" customWidth="1"/>
    <col min="12" max="12" width="9" style="178" bestFit="1" customWidth="1"/>
    <col min="13" max="13" width="11" style="178" customWidth="1"/>
    <col min="14" max="14" width="14.125" style="178" customWidth="1"/>
    <col min="15" max="15" width="7.25" style="178" hidden="1" customWidth="1"/>
    <col min="16" max="16" width="5.875" style="178" hidden="1" customWidth="1"/>
    <col min="17" max="17" width="6.75" style="178" hidden="1" customWidth="1"/>
    <col min="18" max="33" width="5.875" style="178" hidden="1" customWidth="1"/>
    <col min="34" max="34" width="0.5" style="178" hidden="1" customWidth="1"/>
    <col min="35" max="35" width="9" style="178" bestFit="1"/>
    <col min="36" max="16384" width="9" style="178"/>
  </cols>
  <sheetData>
    <row r="1" spans="1:34" ht="17.25">
      <c r="A1" s="195"/>
      <c r="B1" s="196" t="s">
        <v>156</v>
      </c>
      <c r="C1" s="197"/>
      <c r="D1" s="198"/>
      <c r="E1" s="198"/>
      <c r="F1" s="198"/>
      <c r="G1" s="198"/>
      <c r="H1" s="198"/>
      <c r="I1" s="198"/>
      <c r="J1" s="198"/>
      <c r="K1" s="198"/>
    </row>
    <row r="2" spans="1:34" ht="11.25" customHeight="1">
      <c r="A2" s="195"/>
      <c r="B2" s="198"/>
      <c r="C2" s="676" t="str">
        <f>+C6</f>
        <v>平成17年6月賞与</v>
      </c>
      <c r="D2" s="676"/>
      <c r="E2" s="676"/>
      <c r="F2" s="243" t="s">
        <v>157</v>
      </c>
      <c r="G2" s="198"/>
      <c r="H2" s="198"/>
      <c r="I2" s="198"/>
      <c r="J2" s="198"/>
      <c r="K2" s="244" t="str">
        <f>+K6</f>
        <v>会社名</v>
      </c>
    </row>
    <row r="3" spans="1:34" ht="15" customHeight="1">
      <c r="A3" s="182"/>
      <c r="B3" s="182"/>
      <c r="C3" s="182" t="s">
        <v>158</v>
      </c>
      <c r="D3" s="182" t="s">
        <v>159</v>
      </c>
      <c r="E3" s="182" t="s">
        <v>160</v>
      </c>
      <c r="F3" s="182" t="s">
        <v>161</v>
      </c>
      <c r="G3" s="182" t="s">
        <v>6</v>
      </c>
      <c r="H3" s="182" t="s">
        <v>162</v>
      </c>
      <c r="I3" s="182"/>
      <c r="J3" s="182"/>
      <c r="K3" s="182" t="s">
        <v>160</v>
      </c>
      <c r="M3" s="219" t="s">
        <v>163</v>
      </c>
      <c r="P3" s="215"/>
      <c r="Q3" s="214">
        <v>10000</v>
      </c>
      <c r="R3" s="220" t="s">
        <v>164</v>
      </c>
      <c r="S3" s="214">
        <v>5000</v>
      </c>
      <c r="T3" s="220" t="s">
        <v>164</v>
      </c>
      <c r="U3" s="214">
        <v>1000</v>
      </c>
      <c r="V3" s="220" t="s">
        <v>164</v>
      </c>
      <c r="W3" s="214">
        <v>500</v>
      </c>
      <c r="X3" s="220" t="s">
        <v>164</v>
      </c>
      <c r="Y3" s="214">
        <v>100</v>
      </c>
      <c r="Z3" s="220" t="s">
        <v>164</v>
      </c>
      <c r="AA3" s="214">
        <v>50</v>
      </c>
      <c r="AB3" s="220" t="s">
        <v>164</v>
      </c>
      <c r="AC3" s="214">
        <v>10</v>
      </c>
      <c r="AD3" s="220" t="s">
        <v>164</v>
      </c>
      <c r="AE3" s="214">
        <v>5</v>
      </c>
      <c r="AF3" s="220" t="s">
        <v>164</v>
      </c>
      <c r="AG3" s="214">
        <v>1</v>
      </c>
      <c r="AH3" s="215"/>
    </row>
    <row r="4" spans="1:34" ht="15" customHeight="1">
      <c r="A4" s="189"/>
      <c r="B4" s="189" t="s">
        <v>165</v>
      </c>
      <c r="C4" s="199">
        <f t="shared" ref="C4:K4" si="0">+C10+C17</f>
        <v>0</v>
      </c>
      <c r="D4" s="199">
        <f t="shared" si="0"/>
        <v>0</v>
      </c>
      <c r="E4" s="199">
        <f t="shared" si="0"/>
        <v>0</v>
      </c>
      <c r="F4" s="199">
        <f t="shared" si="0"/>
        <v>0</v>
      </c>
      <c r="G4" s="199">
        <f t="shared" si="0"/>
        <v>0</v>
      </c>
      <c r="H4" s="199">
        <f t="shared" si="0"/>
        <v>0</v>
      </c>
      <c r="I4" s="199">
        <f t="shared" si="0"/>
        <v>0</v>
      </c>
      <c r="J4" s="199">
        <f t="shared" si="0"/>
        <v>0</v>
      </c>
      <c r="K4" s="199">
        <f t="shared" si="0"/>
        <v>0</v>
      </c>
      <c r="M4" s="178" t="s">
        <v>166</v>
      </c>
      <c r="N4" s="178" t="s">
        <v>167</v>
      </c>
      <c r="P4" s="215"/>
      <c r="Q4" s="215"/>
      <c r="R4" s="215"/>
      <c r="S4" s="215"/>
      <c r="T4" s="215"/>
      <c r="U4" s="215"/>
      <c r="V4" s="215"/>
      <c r="W4" s="215"/>
      <c r="X4" s="215"/>
      <c r="Y4" s="215"/>
      <c r="Z4" s="215"/>
      <c r="AA4" s="215"/>
      <c r="AB4" s="215"/>
      <c r="AC4" s="215"/>
      <c r="AD4" s="215"/>
      <c r="AE4" s="215"/>
      <c r="AF4" s="215"/>
      <c r="AG4" s="215"/>
      <c r="AH4" s="215"/>
    </row>
    <row r="5" spans="1:34" ht="15" customHeight="1">
      <c r="C5" s="180"/>
      <c r="M5" s="221">
        <v>10000</v>
      </c>
      <c r="N5" s="223">
        <f>+Q9*10000</f>
        <v>0</v>
      </c>
      <c r="O5" s="181" t="s">
        <v>168</v>
      </c>
      <c r="P5" s="218">
        <f>+K8</f>
        <v>0</v>
      </c>
      <c r="Q5" s="218">
        <f>ROUNDDOWN((P5/$Q$3),0)</f>
        <v>0</v>
      </c>
      <c r="R5" s="218">
        <f>P5-$Q$3*Q5</f>
        <v>0</v>
      </c>
      <c r="S5" s="218">
        <f>ROUNDDOWN((R5/$S$3),0)</f>
        <v>0</v>
      </c>
      <c r="T5" s="218">
        <f>R5-$S$3*S5</f>
        <v>0</v>
      </c>
      <c r="U5" s="218">
        <f>ROUNDDOWN((T5/$U$3),0)</f>
        <v>0</v>
      </c>
      <c r="V5" s="218">
        <f>T5-$U$3*U5</f>
        <v>0</v>
      </c>
      <c r="W5" s="218">
        <f>ROUNDDOWN((V5/$W$3),0)</f>
        <v>0</v>
      </c>
      <c r="X5" s="218">
        <f>V5-$W$3*W5</f>
        <v>0</v>
      </c>
      <c r="Y5" s="218">
        <f>ROUNDDOWN((X5/$Y$3),0)</f>
        <v>0</v>
      </c>
      <c r="Z5" s="218">
        <f>X5-$Y$3*Y5</f>
        <v>0</v>
      </c>
      <c r="AA5" s="218">
        <f>ROUNDDOWN((Z5/$AA$3),0)</f>
        <v>0</v>
      </c>
      <c r="AB5" s="218">
        <f>Z5-$AA$3*AA5</f>
        <v>0</v>
      </c>
      <c r="AC5" s="218">
        <f>ROUNDDOWN((AB5/$AC$3),0)</f>
        <v>0</v>
      </c>
      <c r="AD5" s="218">
        <f>AB5-$AC$3*AC5</f>
        <v>0</v>
      </c>
      <c r="AE5" s="218">
        <f>ROUNDDOWN((AD5/$AE$3),0)</f>
        <v>0</v>
      </c>
      <c r="AF5" s="218">
        <f>AD5-$AE$3*AE5</f>
        <v>0</v>
      </c>
      <c r="AG5" s="218">
        <f>ROUNDDOWN((AF5/$AG$3),0)</f>
        <v>0</v>
      </c>
      <c r="AH5" s="215"/>
    </row>
    <row r="6" spans="1:34" ht="15.75" customHeight="1">
      <c r="B6" s="178" t="s">
        <v>169</v>
      </c>
      <c r="C6" s="677" t="s">
        <v>170</v>
      </c>
      <c r="D6" s="677"/>
      <c r="E6" s="677"/>
      <c r="K6" s="188" t="str">
        <f>+☆start!AK4</f>
        <v>会社名</v>
      </c>
      <c r="M6" s="221">
        <v>5000</v>
      </c>
      <c r="N6" s="223">
        <f>+S9*5000</f>
        <v>0</v>
      </c>
      <c r="O6" s="181" t="s">
        <v>171</v>
      </c>
      <c r="P6" s="218">
        <f>+K9</f>
        <v>0</v>
      </c>
      <c r="Q6" s="218">
        <f>ROUNDDOWN((P6/$Q$3),0)</f>
        <v>0</v>
      </c>
      <c r="R6" s="218">
        <f>P6-$Q$3*Q6</f>
        <v>0</v>
      </c>
      <c r="S6" s="218">
        <f>ROUNDDOWN((R6/$S$3),0)</f>
        <v>0</v>
      </c>
      <c r="T6" s="218">
        <f>R6-$S$3*S6</f>
        <v>0</v>
      </c>
      <c r="U6" s="218">
        <f>ROUNDDOWN((T6/$U$3),0)</f>
        <v>0</v>
      </c>
      <c r="V6" s="218">
        <f>T6-$U$3*U6</f>
        <v>0</v>
      </c>
      <c r="W6" s="218">
        <f>ROUNDDOWN((V6/$W$3),0)</f>
        <v>0</v>
      </c>
      <c r="X6" s="218">
        <f>V6-$W$3*W6</f>
        <v>0</v>
      </c>
      <c r="Y6" s="218">
        <f>ROUNDDOWN((X6/$Y$3),0)</f>
        <v>0</v>
      </c>
      <c r="Z6" s="218">
        <f>X6-$Y$3*Y6</f>
        <v>0</v>
      </c>
      <c r="AA6" s="218">
        <f>ROUNDDOWN((Z6/$AA$3),0)</f>
        <v>0</v>
      </c>
      <c r="AB6" s="218">
        <f>Z6-$AA$3*AA6</f>
        <v>0</v>
      </c>
      <c r="AC6" s="218">
        <f>ROUNDDOWN((AB6/$AC$3),0)</f>
        <v>0</v>
      </c>
      <c r="AD6" s="218">
        <f>AB6-$AC$3*AC6</f>
        <v>0</v>
      </c>
      <c r="AE6" s="218">
        <f>ROUNDDOWN((AD6/$AE$3),0)</f>
        <v>0</v>
      </c>
      <c r="AF6" s="218">
        <f>AD6-$AE$3*AE6</f>
        <v>0</v>
      </c>
      <c r="AG6" s="218">
        <f>ROUNDDOWN((AF6/$AG$3),0)</f>
        <v>0</v>
      </c>
      <c r="AH6" s="215"/>
    </row>
    <row r="7" spans="1:34" ht="15" customHeight="1">
      <c r="A7" s="182"/>
      <c r="B7" s="182" t="s">
        <v>172</v>
      </c>
      <c r="C7" s="182" t="s">
        <v>158</v>
      </c>
      <c r="D7" s="182" t="s">
        <v>159</v>
      </c>
      <c r="E7" s="183" t="s">
        <v>160</v>
      </c>
      <c r="F7" s="183" t="s">
        <v>161</v>
      </c>
      <c r="G7" s="183" t="s">
        <v>6</v>
      </c>
      <c r="H7" s="183" t="s">
        <v>162</v>
      </c>
      <c r="I7" s="184"/>
      <c r="J7" s="184"/>
      <c r="K7" s="183" t="s">
        <v>160</v>
      </c>
      <c r="M7" s="221">
        <v>1000</v>
      </c>
      <c r="N7" s="223">
        <f>+U9*1000</f>
        <v>0</v>
      </c>
      <c r="O7" s="190" t="s">
        <v>173</v>
      </c>
      <c r="P7" s="218">
        <f>+K15</f>
        <v>0</v>
      </c>
      <c r="Q7" s="218">
        <f>ROUNDDOWN((P7/$Q$3),0)</f>
        <v>0</v>
      </c>
      <c r="R7" s="218">
        <f>P7-$Q$3*Q7</f>
        <v>0</v>
      </c>
      <c r="S7" s="218">
        <f>ROUNDDOWN((R7/$S$3),0)</f>
        <v>0</v>
      </c>
      <c r="T7" s="218">
        <f>R7-$S$3*S7</f>
        <v>0</v>
      </c>
      <c r="U7" s="218">
        <f>ROUNDDOWN((T7/$U$3),0)</f>
        <v>0</v>
      </c>
      <c r="V7" s="218">
        <f>T7-$U$3*U7</f>
        <v>0</v>
      </c>
      <c r="W7" s="218">
        <f>ROUNDDOWN((V7/$W$3),0)</f>
        <v>0</v>
      </c>
      <c r="X7" s="218">
        <f>V7-$W$3*W7</f>
        <v>0</v>
      </c>
      <c r="Y7" s="218">
        <f>ROUNDDOWN((X7/$Y$3),0)</f>
        <v>0</v>
      </c>
      <c r="Z7" s="218">
        <f>X7-$Y$3*Y7</f>
        <v>0</v>
      </c>
      <c r="AA7" s="218">
        <f>ROUNDDOWN((Z7/$AA$3),0)</f>
        <v>0</v>
      </c>
      <c r="AB7" s="218">
        <f>Z7-$AA$3*AA7</f>
        <v>0</v>
      </c>
      <c r="AC7" s="218">
        <f>ROUNDDOWN((AB7/$AC$3),0)</f>
        <v>0</v>
      </c>
      <c r="AD7" s="218">
        <f>AB7-$AC$3*AC7</f>
        <v>0</v>
      </c>
      <c r="AE7" s="218">
        <f>ROUNDDOWN((AD7/$AE$3),0)</f>
        <v>0</v>
      </c>
      <c r="AF7" s="218">
        <f>AD7-$AE$3*AE7</f>
        <v>0</v>
      </c>
      <c r="AG7" s="218">
        <f>ROUNDDOWN((AF7/$AG$3),0)</f>
        <v>0</v>
      </c>
      <c r="AH7" s="215"/>
    </row>
    <row r="8" spans="1:34" ht="18" customHeight="1">
      <c r="A8" s="230" t="s">
        <v>168</v>
      </c>
      <c r="B8" s="185" t="str">
        <f>+☆start!W10</f>
        <v>a</v>
      </c>
      <c r="C8" s="186"/>
      <c r="D8" s="186"/>
      <c r="E8" s="187">
        <f>SUM(C8:D8)</f>
        <v>0</v>
      </c>
      <c r="F8" s="186"/>
      <c r="G8" s="186"/>
      <c r="H8" s="186"/>
      <c r="I8" s="186"/>
      <c r="J8" s="186"/>
      <c r="K8" s="185">
        <f>E8-SUM(F8:J8)</f>
        <v>0</v>
      </c>
      <c r="M8" s="221">
        <v>500</v>
      </c>
      <c r="N8" s="223">
        <f>+W9*W3</f>
        <v>0</v>
      </c>
      <c r="O8" s="190" t="s">
        <v>174</v>
      </c>
      <c r="P8" s="218">
        <f>+K16</f>
        <v>0</v>
      </c>
      <c r="Q8" s="218">
        <f>ROUNDDOWN((P8/$Q$3),0)</f>
        <v>0</v>
      </c>
      <c r="R8" s="218">
        <f>P8-$Q$3*Q8</f>
        <v>0</v>
      </c>
      <c r="S8" s="218">
        <f>ROUNDDOWN((R8/$S$3),0)</f>
        <v>0</v>
      </c>
      <c r="T8" s="218">
        <f>R8-$S$3*S8</f>
        <v>0</v>
      </c>
      <c r="U8" s="218">
        <f>ROUNDDOWN((T8/$U$3),0)</f>
        <v>0</v>
      </c>
      <c r="V8" s="218">
        <f>T8-$U$3*U8</f>
        <v>0</v>
      </c>
      <c r="W8" s="218">
        <f>ROUNDDOWN((V8/$W$3),0)</f>
        <v>0</v>
      </c>
      <c r="X8" s="218">
        <f>V8-$W$3*W8</f>
        <v>0</v>
      </c>
      <c r="Y8" s="218">
        <f>ROUNDDOWN((X8/$Y$3),0)</f>
        <v>0</v>
      </c>
      <c r="Z8" s="218">
        <f>X8-$Y$3*Y8</f>
        <v>0</v>
      </c>
      <c r="AA8" s="218">
        <f>ROUNDDOWN((Z8/$AA$3),0)</f>
        <v>0</v>
      </c>
      <c r="AB8" s="218">
        <f>Z8-$AA$3*AA8</f>
        <v>0</v>
      </c>
      <c r="AC8" s="218">
        <f>ROUNDDOWN((AB8/$AC$3),0)</f>
        <v>0</v>
      </c>
      <c r="AD8" s="218">
        <f>AB8-$AC$3*AC8</f>
        <v>0</v>
      </c>
      <c r="AE8" s="218">
        <f>ROUNDDOWN((AD8/$AE$3),0)</f>
        <v>0</v>
      </c>
      <c r="AF8" s="218">
        <f>AD8-$AE$3*AE8</f>
        <v>0</v>
      </c>
      <c r="AG8" s="218">
        <f>ROUNDDOWN((AF8/$AG$3),0)</f>
        <v>0</v>
      </c>
      <c r="AH8" s="215"/>
    </row>
    <row r="9" spans="1:34" ht="15" customHeight="1">
      <c r="A9" s="182" t="s">
        <v>171</v>
      </c>
      <c r="B9" s="185" t="str">
        <f>+☆start!W11</f>
        <v>b</v>
      </c>
      <c r="C9" s="186"/>
      <c r="D9" s="186"/>
      <c r="E9" s="187">
        <f>SUM(C9:D9)</f>
        <v>0</v>
      </c>
      <c r="F9" s="186"/>
      <c r="G9" s="186"/>
      <c r="H9" s="186"/>
      <c r="I9" s="186"/>
      <c r="J9" s="186"/>
      <c r="K9" s="185">
        <f>E9-SUM(F9:J9)</f>
        <v>0</v>
      </c>
      <c r="M9" s="221">
        <v>100</v>
      </c>
      <c r="N9" s="223">
        <f>+Y9*100</f>
        <v>0</v>
      </c>
      <c r="P9" s="218">
        <f>SUM(P5:P8)</f>
        <v>0</v>
      </c>
      <c r="Q9" s="218">
        <f>SUM(Q5:Q8)</f>
        <v>0</v>
      </c>
      <c r="R9" s="215"/>
      <c r="S9" s="218">
        <f>SUM(S5:S8)</f>
        <v>0</v>
      </c>
      <c r="T9" s="215"/>
      <c r="U9" s="218">
        <f>SUM(U5:U8)</f>
        <v>0</v>
      </c>
      <c r="V9" s="215"/>
      <c r="W9" s="218">
        <f>SUM(W5:W8)</f>
        <v>0</v>
      </c>
      <c r="X9" s="215"/>
      <c r="Y9" s="218">
        <f>SUM(Y5:Y8)</f>
        <v>0</v>
      </c>
      <c r="Z9" s="215"/>
      <c r="AA9" s="218">
        <f>SUM(AA5:AA8)</f>
        <v>0</v>
      </c>
      <c r="AB9" s="215"/>
      <c r="AC9" s="218">
        <f>SUM(AC5:AC8)</f>
        <v>0</v>
      </c>
      <c r="AD9" s="215"/>
      <c r="AE9" s="218">
        <f>SUM(AE5:AE8)</f>
        <v>0</v>
      </c>
      <c r="AF9" s="215"/>
      <c r="AG9" s="218">
        <f>SUM(AG5:AG8)</f>
        <v>0</v>
      </c>
      <c r="AH9" s="218">
        <f>+Q9*Q3+S9*S3+U9*U3+W9*W3+Y9*Y3+AA9*AA3+AC9*AC3+AE9*AE3+AG9</f>
        <v>0</v>
      </c>
    </row>
    <row r="10" spans="1:34" ht="15" customHeight="1">
      <c r="A10" s="182"/>
      <c r="B10" s="183" t="s">
        <v>165</v>
      </c>
      <c r="C10" s="185">
        <f>SUM(C8:C9)</f>
        <v>0</v>
      </c>
      <c r="D10" s="185">
        <f t="shared" ref="D10:K10" si="1">SUM(D8:D9)</f>
        <v>0</v>
      </c>
      <c r="E10" s="185">
        <f t="shared" si="1"/>
        <v>0</v>
      </c>
      <c r="F10" s="185">
        <f t="shared" si="1"/>
        <v>0</v>
      </c>
      <c r="G10" s="185">
        <f t="shared" si="1"/>
        <v>0</v>
      </c>
      <c r="H10" s="185">
        <f t="shared" si="1"/>
        <v>0</v>
      </c>
      <c r="I10" s="185">
        <f t="shared" si="1"/>
        <v>0</v>
      </c>
      <c r="J10" s="185">
        <f t="shared" si="1"/>
        <v>0</v>
      </c>
      <c r="K10" s="185">
        <f t="shared" si="1"/>
        <v>0</v>
      </c>
      <c r="M10" s="221">
        <v>50</v>
      </c>
      <c r="N10" s="223">
        <f>+AA9*AA3</f>
        <v>0</v>
      </c>
    </row>
    <row r="11" spans="1:34" ht="15" customHeight="1">
      <c r="M11" s="221">
        <v>10</v>
      </c>
      <c r="N11" s="223">
        <f>+AC9*AC3</f>
        <v>0</v>
      </c>
    </row>
    <row r="12" spans="1:34" ht="15" customHeight="1">
      <c r="M12" s="221">
        <v>5</v>
      </c>
      <c r="N12" s="223">
        <f>+AE9*AE3</f>
        <v>0</v>
      </c>
    </row>
    <row r="13" spans="1:34" ht="15" customHeight="1">
      <c r="C13" s="678" t="str">
        <f>+C6</f>
        <v>平成17年6月賞与</v>
      </c>
      <c r="D13" s="678"/>
      <c r="E13" s="678"/>
      <c r="K13" s="188" t="str">
        <f>+K6</f>
        <v>会社名</v>
      </c>
      <c r="M13" s="221">
        <v>1</v>
      </c>
      <c r="N13" s="223">
        <f>+AG9</f>
        <v>0</v>
      </c>
    </row>
    <row r="14" spans="1:34" ht="15" customHeight="1">
      <c r="A14" s="182"/>
      <c r="B14" s="182" t="s">
        <v>175</v>
      </c>
      <c r="C14" s="182" t="s">
        <v>158</v>
      </c>
      <c r="D14" s="182" t="s">
        <v>159</v>
      </c>
      <c r="E14" s="183" t="s">
        <v>160</v>
      </c>
      <c r="F14" s="183" t="s">
        <v>161</v>
      </c>
      <c r="G14" s="183" t="s">
        <v>6</v>
      </c>
      <c r="H14" s="183" t="s">
        <v>162</v>
      </c>
      <c r="I14" s="184"/>
      <c r="J14" s="184"/>
      <c r="K14" s="183" t="s">
        <v>160</v>
      </c>
      <c r="M14" s="222" t="s">
        <v>176</v>
      </c>
      <c r="N14" s="223">
        <f>SUM(N5:N13)</f>
        <v>0</v>
      </c>
    </row>
    <row r="15" spans="1:34" ht="15" customHeight="1">
      <c r="A15" s="432" t="s">
        <v>173</v>
      </c>
      <c r="B15" s="185" t="str">
        <f>+☆start!W15</f>
        <v>ｱ</v>
      </c>
      <c r="C15" s="186"/>
      <c r="D15" s="186"/>
      <c r="E15" s="187">
        <f>SUM(C15:D15)</f>
        <v>0</v>
      </c>
      <c r="F15" s="186"/>
      <c r="G15" s="186"/>
      <c r="H15" s="186"/>
      <c r="I15" s="186"/>
      <c r="J15" s="186"/>
      <c r="K15" s="185">
        <f>E15-SUM(F15:J15)</f>
        <v>0</v>
      </c>
    </row>
    <row r="16" spans="1:34" ht="15" customHeight="1">
      <c r="A16" s="182" t="s">
        <v>174</v>
      </c>
      <c r="B16" s="185" t="str">
        <f>+☆start!W16</f>
        <v>ｲ</v>
      </c>
      <c r="C16" s="186"/>
      <c r="D16" s="186"/>
      <c r="E16" s="187">
        <f>SUM(C16:D16)</f>
        <v>0</v>
      </c>
      <c r="F16" s="186"/>
      <c r="G16" s="186"/>
      <c r="H16" s="186"/>
      <c r="I16" s="186"/>
      <c r="J16" s="186"/>
      <c r="K16" s="185">
        <f>E16-SUM(F16:J16)</f>
        <v>0</v>
      </c>
    </row>
    <row r="17" spans="1:11" ht="15" customHeight="1">
      <c r="A17" s="183"/>
      <c r="B17" s="183" t="s">
        <v>165</v>
      </c>
      <c r="C17" s="185">
        <f t="shared" ref="C17:K17" si="2">SUM(C15:C16)</f>
        <v>0</v>
      </c>
      <c r="D17" s="185">
        <f t="shared" si="2"/>
        <v>0</v>
      </c>
      <c r="E17" s="185">
        <f t="shared" si="2"/>
        <v>0</v>
      </c>
      <c r="F17" s="185">
        <f t="shared" si="2"/>
        <v>0</v>
      </c>
      <c r="G17" s="185">
        <f t="shared" si="2"/>
        <v>0</v>
      </c>
      <c r="H17" s="185">
        <f t="shared" si="2"/>
        <v>0</v>
      </c>
      <c r="I17" s="185">
        <f t="shared" si="2"/>
        <v>0</v>
      </c>
      <c r="J17" s="185">
        <f t="shared" si="2"/>
        <v>0</v>
      </c>
      <c r="K17" s="185">
        <f t="shared" si="2"/>
        <v>0</v>
      </c>
    </row>
    <row r="18" spans="1:11" ht="15" customHeight="1"/>
    <row r="19" spans="1:11" ht="15" customHeight="1">
      <c r="B19" s="178" t="s">
        <v>177</v>
      </c>
    </row>
    <row r="20" spans="1:11" ht="15" customHeight="1"/>
    <row r="21" spans="1:11" ht="13.5" customHeight="1"/>
    <row r="22" spans="1:11" ht="16.5" customHeight="1"/>
    <row r="23" spans="1:11" ht="15" customHeight="1">
      <c r="B23" s="245"/>
      <c r="C23" s="192" t="str">
        <f>+C6</f>
        <v>平成17年6月賞与</v>
      </c>
      <c r="K23" s="188" t="str">
        <f>+K6</f>
        <v>会社名</v>
      </c>
    </row>
    <row r="24" spans="1:11" ht="15" customHeight="1">
      <c r="A24" s="670" t="s">
        <v>168</v>
      </c>
      <c r="B24" s="674" t="str">
        <f>+B8</f>
        <v>a</v>
      </c>
      <c r="C24" s="193" t="str">
        <f>+C7</f>
        <v>賞　与</v>
      </c>
      <c r="D24" s="193" t="str">
        <f t="shared" ref="D24:K25" si="3">+D7</f>
        <v>諸手当</v>
      </c>
      <c r="E24" s="193" t="str">
        <f t="shared" si="3"/>
        <v>支給金額</v>
      </c>
      <c r="F24" s="193" t="str">
        <f t="shared" si="3"/>
        <v>健康保険</v>
      </c>
      <c r="G24" s="193" t="str">
        <f t="shared" si="3"/>
        <v>厚生年金</v>
      </c>
      <c r="H24" s="193" t="str">
        <f t="shared" si="3"/>
        <v>所得税</v>
      </c>
      <c r="I24" s="193">
        <f t="shared" si="3"/>
        <v>0</v>
      </c>
      <c r="J24" s="193">
        <f t="shared" si="3"/>
        <v>0</v>
      </c>
      <c r="K24" s="193" t="str">
        <f t="shared" si="3"/>
        <v>支給金額</v>
      </c>
    </row>
    <row r="25" spans="1:11" ht="15" customHeight="1">
      <c r="A25" s="671"/>
      <c r="B25" s="675"/>
      <c r="C25" s="185">
        <f>+C8</f>
        <v>0</v>
      </c>
      <c r="D25" s="185">
        <f t="shared" si="3"/>
        <v>0</v>
      </c>
      <c r="E25" s="185">
        <f t="shared" si="3"/>
        <v>0</v>
      </c>
      <c r="F25" s="185">
        <f t="shared" si="3"/>
        <v>0</v>
      </c>
      <c r="G25" s="185">
        <f t="shared" si="3"/>
        <v>0</v>
      </c>
      <c r="H25" s="185">
        <f t="shared" si="3"/>
        <v>0</v>
      </c>
      <c r="I25" s="185">
        <f t="shared" si="3"/>
        <v>0</v>
      </c>
      <c r="J25" s="185">
        <f t="shared" si="3"/>
        <v>0</v>
      </c>
      <c r="K25" s="185">
        <f t="shared" si="3"/>
        <v>0</v>
      </c>
    </row>
    <row r="26" spans="1:11" ht="15" customHeight="1">
      <c r="B26" s="245"/>
    </row>
    <row r="27" spans="1:11" ht="15" customHeight="1">
      <c r="B27" s="245"/>
    </row>
    <row r="28" spans="1:11" ht="15" customHeight="1">
      <c r="B28" s="245"/>
    </row>
    <row r="29" spans="1:11" ht="15" customHeight="1">
      <c r="B29" s="245"/>
      <c r="C29" s="194" t="str">
        <f t="shared" ref="C29:K30" si="4">+C23</f>
        <v>平成17年6月賞与</v>
      </c>
      <c r="E29" s="194">
        <f t="shared" si="4"/>
        <v>0</v>
      </c>
      <c r="F29" s="194">
        <f t="shared" si="4"/>
        <v>0</v>
      </c>
      <c r="G29" s="194">
        <f t="shared" si="4"/>
        <v>0</v>
      </c>
      <c r="H29" s="194">
        <f t="shared" si="4"/>
        <v>0</v>
      </c>
      <c r="I29" s="194">
        <f t="shared" si="4"/>
        <v>0</v>
      </c>
      <c r="K29" s="188" t="str">
        <f t="shared" si="4"/>
        <v>会社名</v>
      </c>
    </row>
    <row r="30" spans="1:11" ht="15" customHeight="1">
      <c r="A30" s="679" t="s">
        <v>171</v>
      </c>
      <c r="B30" s="674" t="str">
        <f>+B9</f>
        <v>b</v>
      </c>
      <c r="C30" s="193" t="str">
        <f t="shared" si="4"/>
        <v>賞　与</v>
      </c>
      <c r="D30" s="193" t="str">
        <f t="shared" si="4"/>
        <v>諸手当</v>
      </c>
      <c r="E30" s="193" t="str">
        <f t="shared" si="4"/>
        <v>支給金額</v>
      </c>
      <c r="F30" s="193" t="str">
        <f t="shared" si="4"/>
        <v>健康保険</v>
      </c>
      <c r="G30" s="193" t="str">
        <f t="shared" si="4"/>
        <v>厚生年金</v>
      </c>
      <c r="H30" s="193" t="str">
        <f t="shared" si="4"/>
        <v>所得税</v>
      </c>
      <c r="I30" s="193">
        <f t="shared" si="4"/>
        <v>0</v>
      </c>
      <c r="J30" s="193">
        <f t="shared" si="4"/>
        <v>0</v>
      </c>
      <c r="K30" s="193" t="str">
        <f t="shared" si="4"/>
        <v>支給金額</v>
      </c>
    </row>
    <row r="31" spans="1:11" ht="15" customHeight="1">
      <c r="A31" s="679"/>
      <c r="B31" s="675"/>
      <c r="C31" s="185">
        <f>+C9</f>
        <v>0</v>
      </c>
      <c r="D31" s="185">
        <f t="shared" ref="D31:K31" si="5">+D9</f>
        <v>0</v>
      </c>
      <c r="E31" s="185">
        <f t="shared" si="5"/>
        <v>0</v>
      </c>
      <c r="F31" s="185">
        <f t="shared" si="5"/>
        <v>0</v>
      </c>
      <c r="G31" s="185">
        <f t="shared" si="5"/>
        <v>0</v>
      </c>
      <c r="H31" s="185">
        <f t="shared" si="5"/>
        <v>0</v>
      </c>
      <c r="I31" s="185">
        <f t="shared" si="5"/>
        <v>0</v>
      </c>
      <c r="J31" s="185">
        <f t="shared" si="5"/>
        <v>0</v>
      </c>
      <c r="K31" s="185">
        <f t="shared" si="5"/>
        <v>0</v>
      </c>
    </row>
    <row r="32" spans="1:11" ht="15" customHeight="1">
      <c r="B32" s="245"/>
    </row>
    <row r="33" spans="1:11" ht="15" customHeight="1">
      <c r="B33" s="245"/>
    </row>
    <row r="34" spans="1:11" ht="15" customHeight="1">
      <c r="B34" s="245"/>
    </row>
    <row r="35" spans="1:11" ht="15" customHeight="1">
      <c r="A35" s="195"/>
      <c r="B35" s="245"/>
    </row>
    <row r="36" spans="1:11" ht="15" customHeight="1">
      <c r="B36" s="245"/>
    </row>
    <row r="37" spans="1:11" ht="15" customHeight="1">
      <c r="B37" s="245"/>
      <c r="C37" s="194" t="str">
        <f>+C29</f>
        <v>平成17年6月賞与</v>
      </c>
      <c r="K37" s="188" t="str">
        <f>+K29</f>
        <v>会社名</v>
      </c>
    </row>
    <row r="38" spans="1:11" ht="15" customHeight="1">
      <c r="A38" s="670" t="s">
        <v>173</v>
      </c>
      <c r="B38" s="674" t="str">
        <f>+B15</f>
        <v>ｱ</v>
      </c>
      <c r="C38" s="193" t="str">
        <f>+C30</f>
        <v>賞　与</v>
      </c>
      <c r="D38" s="193" t="str">
        <f t="shared" ref="D38:K38" si="6">+D30</f>
        <v>諸手当</v>
      </c>
      <c r="E38" s="193" t="str">
        <f t="shared" si="6"/>
        <v>支給金額</v>
      </c>
      <c r="F38" s="193" t="str">
        <f t="shared" si="6"/>
        <v>健康保険</v>
      </c>
      <c r="G38" s="193" t="str">
        <f t="shared" si="6"/>
        <v>厚生年金</v>
      </c>
      <c r="H38" s="193" t="str">
        <f t="shared" si="6"/>
        <v>所得税</v>
      </c>
      <c r="I38" s="193">
        <f t="shared" si="6"/>
        <v>0</v>
      </c>
      <c r="J38" s="193">
        <f t="shared" si="6"/>
        <v>0</v>
      </c>
      <c r="K38" s="193" t="str">
        <f t="shared" si="6"/>
        <v>支給金額</v>
      </c>
    </row>
    <row r="39" spans="1:11" ht="15" customHeight="1">
      <c r="A39" s="671"/>
      <c r="B39" s="675"/>
      <c r="C39" s="185">
        <f>+C15</f>
        <v>0</v>
      </c>
      <c r="D39" s="185">
        <f t="shared" ref="D39:K39" si="7">+D15</f>
        <v>0</v>
      </c>
      <c r="E39" s="185">
        <f t="shared" si="7"/>
        <v>0</v>
      </c>
      <c r="F39" s="185">
        <f t="shared" si="7"/>
        <v>0</v>
      </c>
      <c r="G39" s="185">
        <f t="shared" si="7"/>
        <v>0</v>
      </c>
      <c r="H39" s="185">
        <f t="shared" si="7"/>
        <v>0</v>
      </c>
      <c r="I39" s="185">
        <f t="shared" si="7"/>
        <v>0</v>
      </c>
      <c r="J39" s="185">
        <f t="shared" si="7"/>
        <v>0</v>
      </c>
      <c r="K39" s="185">
        <f t="shared" si="7"/>
        <v>0</v>
      </c>
    </row>
    <row r="40" spans="1:11" ht="15" customHeight="1">
      <c r="B40" s="245"/>
    </row>
    <row r="41" spans="1:11" ht="15" customHeight="1">
      <c r="B41" s="245"/>
    </row>
    <row r="42" spans="1:11" ht="14.25" customHeight="1">
      <c r="B42" s="245"/>
    </row>
    <row r="43" spans="1:11" ht="14.25" customHeight="1">
      <c r="B43" s="245"/>
      <c r="C43" s="194" t="str">
        <f>+C37</f>
        <v>平成17年6月賞与</v>
      </c>
      <c r="K43" s="188" t="str">
        <f>+K37</f>
        <v>会社名</v>
      </c>
    </row>
    <row r="44" spans="1:11" ht="14.25" customHeight="1">
      <c r="A44" s="672" t="s">
        <v>174</v>
      </c>
      <c r="B44" s="674" t="str">
        <f>+B16</f>
        <v>ｲ</v>
      </c>
      <c r="C44" s="193" t="str">
        <f t="shared" ref="C44:K44" si="8">+C38</f>
        <v>賞　与</v>
      </c>
      <c r="D44" s="193" t="str">
        <f t="shared" si="8"/>
        <v>諸手当</v>
      </c>
      <c r="E44" s="193" t="str">
        <f t="shared" si="8"/>
        <v>支給金額</v>
      </c>
      <c r="F44" s="193" t="str">
        <f t="shared" si="8"/>
        <v>健康保険</v>
      </c>
      <c r="G44" s="193" t="str">
        <f t="shared" si="8"/>
        <v>厚生年金</v>
      </c>
      <c r="H44" s="193" t="str">
        <f t="shared" si="8"/>
        <v>所得税</v>
      </c>
      <c r="I44" s="193">
        <f t="shared" si="8"/>
        <v>0</v>
      </c>
      <c r="J44" s="193">
        <f t="shared" si="8"/>
        <v>0</v>
      </c>
      <c r="K44" s="193" t="str">
        <f t="shared" si="8"/>
        <v>支給金額</v>
      </c>
    </row>
    <row r="45" spans="1:11" ht="15" customHeight="1">
      <c r="A45" s="673"/>
      <c r="B45" s="675"/>
      <c r="C45" s="185">
        <f>+C16</f>
        <v>0</v>
      </c>
      <c r="D45" s="185">
        <f t="shared" ref="D45:K45" si="9">+D16</f>
        <v>0</v>
      </c>
      <c r="E45" s="185">
        <f t="shared" si="9"/>
        <v>0</v>
      </c>
      <c r="F45" s="185">
        <f t="shared" si="9"/>
        <v>0</v>
      </c>
      <c r="G45" s="185">
        <f t="shared" si="9"/>
        <v>0</v>
      </c>
      <c r="H45" s="185">
        <f t="shared" si="9"/>
        <v>0</v>
      </c>
      <c r="I45" s="185">
        <f t="shared" si="9"/>
        <v>0</v>
      </c>
      <c r="J45" s="185">
        <f t="shared" si="9"/>
        <v>0</v>
      </c>
      <c r="K45" s="185">
        <f t="shared" si="9"/>
        <v>0</v>
      </c>
    </row>
    <row r="46" spans="1:11" ht="15" customHeight="1">
      <c r="A46" s="195"/>
      <c r="B46" s="245"/>
    </row>
    <row r="47" spans="1:11" ht="15" customHeight="1">
      <c r="A47" s="195"/>
      <c r="B47" s="245"/>
    </row>
    <row r="48" spans="1:11" ht="15" customHeight="1"/>
    <row r="49" spans="2:2" ht="15" customHeight="1">
      <c r="B49" s="191"/>
    </row>
    <row r="50" spans="2:2" ht="15" customHeight="1"/>
    <row r="51" spans="2:2" ht="15" customHeight="1"/>
    <row r="52" spans="2:2" ht="15" customHeight="1"/>
    <row r="53" spans="2:2" ht="15" customHeight="1"/>
    <row r="54" spans="2:2" ht="15" customHeight="1"/>
    <row r="55" spans="2:2" ht="15" customHeight="1"/>
    <row r="56" spans="2:2" ht="15" customHeight="1"/>
    <row r="57" spans="2:2" ht="15" customHeight="1"/>
    <row r="58" spans="2:2" ht="15" customHeight="1"/>
    <row r="59" spans="2:2" ht="15" customHeight="1"/>
    <row r="60" spans="2:2" ht="15" customHeight="1"/>
    <row r="61" spans="2:2" ht="15" customHeight="1"/>
    <row r="62" spans="2:2" ht="15" customHeight="1"/>
    <row r="63" spans="2:2" ht="15" customHeight="1"/>
    <row r="64" spans="2:2" ht="15" customHeight="1"/>
    <row r="65" ht="15" customHeight="1"/>
    <row r="66" ht="19.5" customHeight="1"/>
    <row r="67" ht="14.25" customHeight="1"/>
    <row r="68" ht="11.25" customHeight="1"/>
    <row r="71" ht="13.5" customHeight="1"/>
    <row r="72" ht="19.5" customHeight="1"/>
    <row r="73" ht="13.5" customHeight="1"/>
    <row r="74" ht="13.5" customHeight="1"/>
    <row r="75" ht="13.5" customHeight="1"/>
    <row r="76" ht="13.5" customHeight="1"/>
    <row r="77" ht="13.5" customHeight="1"/>
    <row r="78" ht="18.75" customHeight="1"/>
    <row r="79" ht="13.5" customHeight="1"/>
    <row r="80" ht="13.5" customHeight="1"/>
    <row r="81" ht="13.5" customHeight="1"/>
    <row r="82" ht="13.5" customHeight="1"/>
    <row r="83" ht="13.5" customHeight="1"/>
    <row r="84" ht="13.5" customHeight="1"/>
    <row r="85" ht="13.5" customHeight="1"/>
    <row r="86" ht="18.7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2.7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9.5" customHeight="1"/>
    <row r="109" ht="13.5" customHeight="1"/>
    <row r="110" ht="13.5" customHeight="1"/>
    <row r="111" ht="13.5" customHeight="1"/>
    <row r="112" ht="13.5" customHeight="1"/>
    <row r="113" ht="13.5" customHeight="1"/>
    <row r="114" ht="13.5" customHeight="1"/>
    <row r="115" ht="15" customHeight="1"/>
    <row r="116" ht="16.5" customHeight="1"/>
    <row r="117" ht="13.5" customHeight="1"/>
    <row r="118" ht="13.5" customHeight="1"/>
    <row r="119" ht="13.5" customHeight="1"/>
    <row r="120" ht="13.5" customHeight="1"/>
    <row r="121" ht="15" customHeight="1"/>
    <row r="122" ht="15" customHeight="1"/>
    <row r="123" ht="13.5" customHeight="1"/>
    <row r="124" ht="13.5" customHeight="1"/>
    <row r="125" ht="13.5" customHeight="1"/>
    <row r="126" ht="13.5" customHeight="1"/>
    <row r="127" ht="15" customHeight="1"/>
    <row r="128" ht="15.75" customHeight="1"/>
    <row r="129" ht="13.5" customHeight="1"/>
    <row r="130" ht="13.5" customHeight="1"/>
    <row r="131" ht="13.5" customHeight="1"/>
    <row r="132" ht="13.5" customHeight="1"/>
    <row r="133" ht="15" customHeight="1"/>
    <row r="134" ht="13.5" customHeight="1"/>
    <row r="135" ht="13.5" customHeight="1"/>
    <row r="136" ht="13.5" customHeight="1"/>
    <row r="137" ht="12" customHeight="1"/>
    <row r="138" ht="15" customHeight="1"/>
    <row r="139" ht="19.5" customHeight="1"/>
    <row r="140" ht="13.5" customHeight="1"/>
    <row r="141" ht="13.5" customHeight="1"/>
    <row r="142" ht="13.5" customHeight="1"/>
    <row r="143" ht="13.5" customHeight="1"/>
    <row r="144" ht="15" customHeight="1"/>
    <row r="145" ht="19.5" customHeight="1"/>
    <row r="146" ht="13.5" customHeight="1"/>
    <row r="147" ht="13.5" customHeight="1"/>
    <row r="148" ht="13.5" customHeight="1"/>
    <row r="149" ht="13.5" customHeight="1"/>
    <row r="150" ht="15" customHeight="1"/>
    <row r="151" ht="19.5" customHeight="1"/>
    <row r="152" ht="13.5" customHeight="1"/>
    <row r="153" ht="13.5" customHeight="1"/>
    <row r="154" ht="13.5" customHeight="1"/>
    <row r="155" ht="13.5" customHeight="1"/>
    <row r="156" ht="13.5" customHeight="1"/>
    <row r="157" ht="13.5" customHeight="1"/>
    <row r="158" ht="15" customHeight="1"/>
    <row r="159" ht="16.5" customHeight="1"/>
    <row r="160" ht="13.5" customHeight="1"/>
    <row r="161" ht="13.5" customHeight="1"/>
    <row r="162" ht="13.5" customHeight="1"/>
    <row r="163" ht="15.75" customHeight="1"/>
    <row r="164" ht="15" customHeight="1"/>
    <row r="165" ht="19.5" customHeight="1"/>
    <row r="166" ht="13.5" customHeight="1"/>
    <row r="167" ht="15" customHeight="1"/>
    <row r="168" ht="19.5" customHeight="1"/>
    <row r="169" ht="13.5" customHeight="1"/>
    <row r="170" ht="13.5" customHeight="1"/>
    <row r="171" ht="13.5" customHeight="1"/>
    <row r="172" ht="13.5" customHeight="1"/>
    <row r="173" ht="15" customHeight="1"/>
    <row r="174" ht="18.75" customHeight="1"/>
    <row r="175" ht="13.5" customHeight="1"/>
    <row r="176" ht="13.5" customHeight="1"/>
    <row r="177" ht="13.5" customHeight="1"/>
    <row r="178" ht="13.5" customHeight="1"/>
    <row r="179" ht="15" customHeight="1"/>
    <row r="180" ht="19.5" customHeight="1"/>
    <row r="181" ht="13.5" customHeight="1"/>
    <row r="182" ht="13.5" customHeight="1"/>
    <row r="183" ht="13.5" customHeight="1"/>
    <row r="184" ht="13.5" customHeight="1"/>
    <row r="185" ht="15" customHeight="1"/>
    <row r="186" ht="19.5" customHeight="1"/>
    <row r="187" ht="13.5" customHeight="1"/>
  </sheetData>
  <sheetProtection password="CE28" sheet="1" objects="1" scenarios="1"/>
  <mergeCells count="11">
    <mergeCell ref="C2:E2"/>
    <mergeCell ref="C6:E6"/>
    <mergeCell ref="C13:E13"/>
    <mergeCell ref="A24:A25"/>
    <mergeCell ref="A30:A31"/>
    <mergeCell ref="A38:A39"/>
    <mergeCell ref="A44:A45"/>
    <mergeCell ref="B24:B25"/>
    <mergeCell ref="B30:B31"/>
    <mergeCell ref="B38:B39"/>
    <mergeCell ref="B44:B45"/>
  </mergeCells>
  <phoneticPr fontId="105"/>
  <hyperlinks>
    <hyperlink ref="A38:A39" location="賞与!A1" display="あ"/>
    <hyperlink ref="A15" location="賞与!A130" display="あ"/>
    <hyperlink ref="A8" location="賞与!A80" display="A"/>
    <hyperlink ref="A24:A25" location="賞与!A1" display="A"/>
  </hyperlinks>
  <pageMargins left="0.78680555555555554" right="0.78680555555555554" top="0.26944444444444443" bottom="0.33958333333333335" header="0.26944444444444443" footer="0.33958333333333335"/>
  <pageSetup paperSize="9" firstPageNumber="4294963191" orientation="landscape" horizontalDpi="360" verticalDpi="360"/>
  <headerFooter alignWithMargins="0"/>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K81"/>
  <sheetViews>
    <sheetView topLeftCell="A2" workbookViewId="0">
      <selection activeCell="C12" sqref="C12"/>
    </sheetView>
  </sheetViews>
  <sheetFormatPr defaultRowHeight="13.5"/>
  <cols>
    <col min="1" max="1" width="2.875" style="18" customWidth="1"/>
    <col min="2" max="2" width="11" style="18" customWidth="1"/>
    <col min="3" max="3" width="12.5" style="18" customWidth="1"/>
    <col min="4" max="4" width="9" style="18" bestFit="1" customWidth="1"/>
    <col min="5" max="5" width="2.875" style="18" customWidth="1"/>
    <col min="6" max="6" width="11" style="18" customWidth="1"/>
    <col min="7" max="7" width="12.5" style="18" customWidth="1"/>
    <col min="8" max="8" width="9" style="18" bestFit="1" customWidth="1"/>
    <col min="9" max="9" width="2.875" style="18" customWidth="1"/>
    <col min="10" max="10" width="11" style="18" customWidth="1"/>
    <col min="11" max="11" width="12.5" style="18" customWidth="1"/>
    <col min="12" max="12" width="0.875" style="18" customWidth="1"/>
    <col min="13" max="13" width="9" style="18" bestFit="1"/>
    <col min="14" max="16384" width="9" style="18"/>
  </cols>
  <sheetData>
    <row r="1" spans="1:11" ht="14.25" hidden="1">
      <c r="B1" s="32" t="str">
        <f>"平成"&amp;集計表!B2-1988&amp;"年"&amp;集計表!$C$2&amp;"月分"</f>
        <v>平成23年4月分</v>
      </c>
    </row>
    <row r="3" spans="1:11" s="31" customFormat="1" ht="18.75" customHeight="1">
      <c r="A3" s="28"/>
      <c r="B3" s="29" t="s">
        <v>178</v>
      </c>
      <c r="C3" s="28"/>
      <c r="D3" s="30"/>
      <c r="E3" s="28"/>
      <c r="F3" s="29" t="s">
        <v>178</v>
      </c>
      <c r="G3" s="28"/>
      <c r="H3" s="30"/>
      <c r="I3" s="28"/>
      <c r="J3" s="29" t="s">
        <v>178</v>
      </c>
      <c r="K3" s="28"/>
    </row>
    <row r="4" spans="1:11" s="302" customFormat="1" ht="14.25" customHeight="1">
      <c r="A4" s="301"/>
      <c r="C4" s="304" t="str">
        <f>+$B$1&amp;+IF(☆start!$AE$15=1,"   振込","")</f>
        <v>平成23年4月分</v>
      </c>
      <c r="D4" s="303"/>
      <c r="E4" s="301"/>
      <c r="F4" s="301"/>
      <c r="G4" s="304" t="str">
        <f>+$B$1&amp;+IF(☆start!$AE$16=1,"   振込","")</f>
        <v>平成23年4月分</v>
      </c>
      <c r="H4" s="303"/>
      <c r="I4" s="301"/>
      <c r="J4" s="301"/>
      <c r="K4" s="304"/>
    </row>
    <row r="5" spans="1:11" s="31" customFormat="1" ht="18" customHeight="1">
      <c r="A5" s="34" t="s">
        <v>173</v>
      </c>
      <c r="B5" s="680" t="str">
        <f>+集計表!D85</f>
        <v>ｱ</v>
      </c>
      <c r="C5" s="680"/>
      <c r="D5" s="35"/>
      <c r="E5" s="34" t="s">
        <v>174</v>
      </c>
      <c r="F5" s="680" t="str">
        <f>+集計表!E85</f>
        <v>ｲ</v>
      </c>
      <c r="G5" s="680"/>
      <c r="H5" s="35"/>
      <c r="I5" s="34" t="s">
        <v>179</v>
      </c>
      <c r="J5" s="680"/>
      <c r="K5" s="680"/>
    </row>
    <row r="6" spans="1:11" s="31" customFormat="1">
      <c r="A6" s="682" t="s">
        <v>180</v>
      </c>
      <c r="B6" s="36" t="str">
        <f>+集計表!B86</f>
        <v>給   料</v>
      </c>
      <c r="C6" s="37">
        <f>+集計表!D86</f>
        <v>0</v>
      </c>
      <c r="D6" s="35"/>
      <c r="E6" s="682" t="s">
        <v>180</v>
      </c>
      <c r="F6" s="36" t="str">
        <f>+B6</f>
        <v>給   料</v>
      </c>
      <c r="G6" s="37">
        <f>+集計表!E86</f>
        <v>0</v>
      </c>
      <c r="H6" s="35"/>
      <c r="I6" s="682" t="s">
        <v>180</v>
      </c>
      <c r="J6" s="36" t="str">
        <f>+F6</f>
        <v>給   料</v>
      </c>
      <c r="K6" s="37"/>
    </row>
    <row r="7" spans="1:11" s="31" customFormat="1">
      <c r="A7" s="682"/>
      <c r="B7" s="36" t="str">
        <f>+集計表!B87</f>
        <v>家族手当</v>
      </c>
      <c r="C7" s="37">
        <f>+集計表!D87</f>
        <v>0</v>
      </c>
      <c r="D7" s="35"/>
      <c r="E7" s="682"/>
      <c r="F7" s="36" t="str">
        <f t="shared" ref="F7:F23" si="0">+B7</f>
        <v>家族手当</v>
      </c>
      <c r="G7" s="37">
        <f>+集計表!E87</f>
        <v>0</v>
      </c>
      <c r="H7" s="35"/>
      <c r="I7" s="682"/>
      <c r="J7" s="36" t="str">
        <f t="shared" ref="J7:J23" si="1">+F7</f>
        <v>家族手当</v>
      </c>
      <c r="K7" s="37"/>
    </row>
    <row r="8" spans="1:11" s="31" customFormat="1">
      <c r="A8" s="682"/>
      <c r="B8" s="36" t="str">
        <f>+集計表!B88</f>
        <v>皆勤手当</v>
      </c>
      <c r="C8" s="37">
        <f>+集計表!D88</f>
        <v>0</v>
      </c>
      <c r="D8" s="35"/>
      <c r="E8" s="682"/>
      <c r="F8" s="36" t="str">
        <f t="shared" si="0"/>
        <v>皆勤手当</v>
      </c>
      <c r="G8" s="37">
        <f>+集計表!E88</f>
        <v>0</v>
      </c>
      <c r="H8" s="35"/>
      <c r="I8" s="682"/>
      <c r="J8" s="36" t="str">
        <f t="shared" si="1"/>
        <v>皆勤手当</v>
      </c>
      <c r="K8" s="37"/>
    </row>
    <row r="9" spans="1:11" s="31" customFormat="1">
      <c r="A9" s="682"/>
      <c r="B9" s="36">
        <f>+集計表!B89</f>
        <v>0</v>
      </c>
      <c r="C9" s="37">
        <f>+集計表!D89</f>
        <v>0</v>
      </c>
      <c r="D9" s="35"/>
      <c r="E9" s="682"/>
      <c r="F9" s="36">
        <f t="shared" si="0"/>
        <v>0</v>
      </c>
      <c r="G9" s="37">
        <f>+集計表!E89</f>
        <v>0</v>
      </c>
      <c r="H9" s="35"/>
      <c r="I9" s="682"/>
      <c r="J9" s="36">
        <f t="shared" si="1"/>
        <v>0</v>
      </c>
      <c r="K9" s="37"/>
    </row>
    <row r="10" spans="1:11" s="31" customFormat="1">
      <c r="A10" s="682"/>
      <c r="B10" s="36">
        <f>+集計表!B90</f>
        <v>0</v>
      </c>
      <c r="C10" s="37">
        <f>+集計表!D90</f>
        <v>0</v>
      </c>
      <c r="D10" s="35"/>
      <c r="E10" s="682"/>
      <c r="F10" s="36">
        <f t="shared" si="0"/>
        <v>0</v>
      </c>
      <c r="G10" s="37">
        <f>+集計表!E90</f>
        <v>0</v>
      </c>
      <c r="H10" s="35"/>
      <c r="I10" s="682"/>
      <c r="J10" s="36">
        <f t="shared" si="1"/>
        <v>0</v>
      </c>
      <c r="K10" s="37"/>
    </row>
    <row r="11" spans="1:11" s="31" customFormat="1">
      <c r="A11" s="682"/>
      <c r="B11" s="36">
        <f>+集計表!B91</f>
        <v>0</v>
      </c>
      <c r="C11" s="37">
        <f>+集計表!D91</f>
        <v>0</v>
      </c>
      <c r="D11" s="35"/>
      <c r="E11" s="682"/>
      <c r="F11" s="36">
        <f t="shared" si="0"/>
        <v>0</v>
      </c>
      <c r="G11" s="37">
        <f>+集計表!E91</f>
        <v>0</v>
      </c>
      <c r="H11" s="35"/>
      <c r="I11" s="682"/>
      <c r="J11" s="36">
        <f t="shared" si="1"/>
        <v>0</v>
      </c>
      <c r="K11" s="37"/>
    </row>
    <row r="12" spans="1:11" s="31" customFormat="1">
      <c r="A12" s="682"/>
      <c r="B12" s="49" t="str">
        <f>+集計表!B92</f>
        <v>小　計</v>
      </c>
      <c r="C12" s="37">
        <f>+集計表!D92</f>
        <v>0</v>
      </c>
      <c r="D12" s="35"/>
      <c r="E12" s="682"/>
      <c r="F12" s="49" t="str">
        <f t="shared" si="0"/>
        <v>小　計</v>
      </c>
      <c r="G12" s="37">
        <f>+集計表!E92</f>
        <v>0</v>
      </c>
      <c r="H12" s="35"/>
      <c r="I12" s="682"/>
      <c r="J12" s="36" t="str">
        <f t="shared" si="1"/>
        <v>小　計</v>
      </c>
      <c r="K12" s="37"/>
    </row>
    <row r="13" spans="1:11" s="31" customFormat="1">
      <c r="A13" s="682"/>
      <c r="B13" s="36" t="str">
        <f>+集計表!B93</f>
        <v>交通費</v>
      </c>
      <c r="C13" s="37">
        <f>+集計表!D93</f>
        <v>0</v>
      </c>
      <c r="D13" s="35"/>
      <c r="E13" s="682"/>
      <c r="F13" s="36" t="str">
        <f t="shared" si="0"/>
        <v>交通費</v>
      </c>
      <c r="G13" s="37">
        <f>+集計表!E93</f>
        <v>0</v>
      </c>
      <c r="H13" s="35"/>
      <c r="I13" s="682"/>
      <c r="J13" s="36" t="str">
        <f t="shared" si="1"/>
        <v>交通費</v>
      </c>
      <c r="K13" s="37"/>
    </row>
    <row r="14" spans="1:11" s="31" customFormat="1">
      <c r="A14" s="682"/>
      <c r="B14" s="49" t="str">
        <f>+集計表!B94</f>
        <v>合　計</v>
      </c>
      <c r="C14" s="37">
        <f>+集計表!D94</f>
        <v>0</v>
      </c>
      <c r="D14" s="35"/>
      <c r="E14" s="682"/>
      <c r="F14" s="49" t="str">
        <f t="shared" si="0"/>
        <v>合　計</v>
      </c>
      <c r="G14" s="37">
        <f>+集計表!E94</f>
        <v>0</v>
      </c>
      <c r="H14" s="35"/>
      <c r="I14" s="682"/>
      <c r="J14" s="49" t="str">
        <f t="shared" si="1"/>
        <v>合　計</v>
      </c>
      <c r="K14" s="37"/>
    </row>
    <row r="15" spans="1:11" s="31" customFormat="1">
      <c r="A15" s="682" t="s">
        <v>181</v>
      </c>
      <c r="B15" s="36" t="str">
        <f>+集計表!B95</f>
        <v>健康保険</v>
      </c>
      <c r="C15" s="37">
        <f>+集計表!D95</f>
        <v>0</v>
      </c>
      <c r="D15" s="35"/>
      <c r="E15" s="682" t="s">
        <v>181</v>
      </c>
      <c r="F15" s="36" t="str">
        <f t="shared" si="0"/>
        <v>健康保険</v>
      </c>
      <c r="G15" s="37">
        <f>+集計表!E95</f>
        <v>0</v>
      </c>
      <c r="H15" s="35"/>
      <c r="I15" s="682" t="s">
        <v>181</v>
      </c>
      <c r="J15" s="36" t="str">
        <f t="shared" si="1"/>
        <v>健康保険</v>
      </c>
      <c r="K15" s="37"/>
    </row>
    <row r="16" spans="1:11" s="31" customFormat="1">
      <c r="A16" s="682"/>
      <c r="B16" s="36" t="str">
        <f>+集計表!B96</f>
        <v>厚生年金</v>
      </c>
      <c r="C16" s="37">
        <f>+集計表!D96</f>
        <v>0</v>
      </c>
      <c r="D16" s="35"/>
      <c r="E16" s="682"/>
      <c r="F16" s="36" t="str">
        <f t="shared" si="0"/>
        <v>厚生年金</v>
      </c>
      <c r="G16" s="37">
        <f>+集計表!E96</f>
        <v>0</v>
      </c>
      <c r="H16" s="35"/>
      <c r="I16" s="682"/>
      <c r="J16" s="36" t="str">
        <f t="shared" si="1"/>
        <v>厚生年金</v>
      </c>
      <c r="K16" s="37"/>
    </row>
    <row r="17" spans="1:11" s="31" customFormat="1">
      <c r="A17" s="682"/>
      <c r="B17" s="36" t="str">
        <f>+集計表!B97</f>
        <v>雇用保険</v>
      </c>
      <c r="C17" s="37">
        <f>+集計表!D97</f>
        <v>0</v>
      </c>
      <c r="D17" s="35"/>
      <c r="E17" s="682"/>
      <c r="F17" s="36" t="str">
        <f t="shared" si="0"/>
        <v>雇用保険</v>
      </c>
      <c r="G17" s="37">
        <f>+集計表!E97</f>
        <v>0</v>
      </c>
      <c r="H17" s="35"/>
      <c r="I17" s="682"/>
      <c r="J17" s="36" t="str">
        <f t="shared" si="1"/>
        <v>雇用保険</v>
      </c>
      <c r="K17" s="37"/>
    </row>
    <row r="18" spans="1:11" s="31" customFormat="1">
      <c r="A18" s="682"/>
      <c r="B18" s="36" t="str">
        <f>+集計表!B98</f>
        <v>所得税</v>
      </c>
      <c r="C18" s="37">
        <f>+集計表!D98</f>
        <v>0</v>
      </c>
      <c r="D18" s="35"/>
      <c r="E18" s="682"/>
      <c r="F18" s="36" t="str">
        <f t="shared" si="0"/>
        <v>所得税</v>
      </c>
      <c r="G18" s="37">
        <f>+集計表!E98</f>
        <v>0</v>
      </c>
      <c r="H18" s="35"/>
      <c r="I18" s="682"/>
      <c r="J18" s="36" t="str">
        <f t="shared" si="1"/>
        <v>所得税</v>
      </c>
      <c r="K18" s="37"/>
    </row>
    <row r="19" spans="1:11" s="31" customFormat="1">
      <c r="A19" s="682"/>
      <c r="B19" s="36" t="str">
        <f>+集計表!B99</f>
        <v>住民税</v>
      </c>
      <c r="C19" s="37">
        <f>+集計表!D99</f>
        <v>0</v>
      </c>
      <c r="D19" s="35"/>
      <c r="E19" s="682"/>
      <c r="F19" s="36" t="str">
        <f t="shared" si="0"/>
        <v>住民税</v>
      </c>
      <c r="G19" s="37">
        <f>+集計表!E99</f>
        <v>0</v>
      </c>
      <c r="H19" s="35"/>
      <c r="I19" s="682"/>
      <c r="J19" s="36" t="str">
        <f t="shared" si="1"/>
        <v>住民税</v>
      </c>
      <c r="K19" s="37"/>
    </row>
    <row r="20" spans="1:11" s="31" customFormat="1">
      <c r="A20" s="682"/>
      <c r="B20" s="36">
        <f>+集計表!B100</f>
        <v>0</v>
      </c>
      <c r="C20" s="37">
        <f>+集計表!D100</f>
        <v>0</v>
      </c>
      <c r="D20" s="35"/>
      <c r="E20" s="682"/>
      <c r="F20" s="36">
        <f t="shared" si="0"/>
        <v>0</v>
      </c>
      <c r="G20" s="37">
        <f>+集計表!E100</f>
        <v>0</v>
      </c>
      <c r="H20" s="35"/>
      <c r="I20" s="682"/>
      <c r="J20" s="36">
        <f t="shared" si="1"/>
        <v>0</v>
      </c>
      <c r="K20" s="37"/>
    </row>
    <row r="21" spans="1:11" s="31" customFormat="1">
      <c r="A21" s="682"/>
      <c r="B21" s="36">
        <f>+集計表!B101</f>
        <v>0</v>
      </c>
      <c r="C21" s="37">
        <f>+集計表!D101</f>
        <v>0</v>
      </c>
      <c r="D21" s="35"/>
      <c r="E21" s="682"/>
      <c r="F21" s="36">
        <f t="shared" si="0"/>
        <v>0</v>
      </c>
      <c r="G21" s="37">
        <f>+集計表!E101</f>
        <v>0</v>
      </c>
      <c r="H21" s="35"/>
      <c r="I21" s="682"/>
      <c r="J21" s="36">
        <f t="shared" si="1"/>
        <v>0</v>
      </c>
      <c r="K21" s="37"/>
    </row>
    <row r="22" spans="1:11" s="31" customFormat="1">
      <c r="A22" s="682"/>
      <c r="B22" s="36">
        <f>+集計表!B102</f>
        <v>0</v>
      </c>
      <c r="C22" s="37">
        <f>+集計表!D102</f>
        <v>0</v>
      </c>
      <c r="D22" s="35"/>
      <c r="E22" s="682"/>
      <c r="F22" s="36">
        <f t="shared" si="0"/>
        <v>0</v>
      </c>
      <c r="G22" s="37">
        <f>+集計表!E102</f>
        <v>0</v>
      </c>
      <c r="H22" s="35"/>
      <c r="I22" s="682"/>
      <c r="J22" s="49">
        <f t="shared" si="1"/>
        <v>0</v>
      </c>
      <c r="K22" s="37"/>
    </row>
    <row r="23" spans="1:11" s="31" customFormat="1">
      <c r="A23" s="682"/>
      <c r="B23" s="50" t="str">
        <f>+集計表!B103</f>
        <v>合　計</v>
      </c>
      <c r="C23" s="37">
        <f>+集計表!D103</f>
        <v>0</v>
      </c>
      <c r="D23" s="35"/>
      <c r="E23" s="682"/>
      <c r="F23" s="49" t="str">
        <f t="shared" si="0"/>
        <v>合　計</v>
      </c>
      <c r="G23" s="37">
        <f>+集計表!E103</f>
        <v>0</v>
      </c>
      <c r="H23" s="35"/>
      <c r="I23" s="682"/>
      <c r="J23" s="49" t="str">
        <f t="shared" si="1"/>
        <v>合　計</v>
      </c>
      <c r="K23" s="37"/>
    </row>
    <row r="24" spans="1:11" s="31" customFormat="1" ht="17.25" customHeight="1">
      <c r="A24" s="681" t="s">
        <v>182</v>
      </c>
      <c r="B24" s="681"/>
      <c r="C24" s="37">
        <f>+集計表!D104</f>
        <v>0</v>
      </c>
      <c r="D24" s="35"/>
      <c r="E24" s="681" t="s">
        <v>182</v>
      </c>
      <c r="F24" s="681"/>
      <c r="G24" s="37">
        <f>+集計表!E104</f>
        <v>0</v>
      </c>
      <c r="H24" s="35"/>
      <c r="I24" s="681" t="s">
        <v>182</v>
      </c>
      <c r="J24" s="681"/>
      <c r="K24" s="37"/>
    </row>
    <row r="25" spans="1:11" s="42" customFormat="1" ht="11.25" customHeight="1">
      <c r="A25" s="38"/>
      <c r="B25" s="38"/>
      <c r="C25" s="39" t="str">
        <f>+☆start!AK4</f>
        <v>会社名</v>
      </c>
      <c r="D25" s="40"/>
      <c r="E25" s="38"/>
      <c r="F25" s="38"/>
      <c r="G25" s="41" t="str">
        <f>+C25</f>
        <v>会社名</v>
      </c>
      <c r="H25" s="40"/>
      <c r="I25" s="38"/>
      <c r="J25" s="38"/>
      <c r="K25" s="41" t="str">
        <f>+G25</f>
        <v>会社名</v>
      </c>
    </row>
    <row r="26" spans="1:11" s="31" customFormat="1" ht="26.25" customHeight="1">
      <c r="A26" s="28"/>
      <c r="B26" s="28"/>
      <c r="C26" s="28"/>
      <c r="D26" s="30"/>
      <c r="E26" s="28"/>
      <c r="F26" s="28"/>
      <c r="G26" s="28"/>
      <c r="H26" s="30"/>
      <c r="I26" s="28"/>
      <c r="J26" s="28"/>
      <c r="K26" s="28"/>
    </row>
    <row r="27" spans="1:11" s="31" customFormat="1" ht="23.25" customHeight="1">
      <c r="A27" s="28"/>
      <c r="B27" s="28"/>
      <c r="C27" s="28"/>
      <c r="D27" s="30"/>
      <c r="E27" s="28"/>
      <c r="F27" s="28"/>
      <c r="G27" s="28"/>
      <c r="H27" s="30"/>
      <c r="I27" s="28"/>
      <c r="J27" s="28"/>
      <c r="K27" s="28"/>
    </row>
    <row r="28" spans="1:11" s="31" customFormat="1" ht="25.5" customHeight="1"/>
    <row r="29" spans="1:11" s="31" customFormat="1" ht="24" customHeight="1"/>
    <row r="30" spans="1:11" s="31" customFormat="1" ht="18.75" customHeight="1"/>
    <row r="31" spans="1:11" s="33" customFormat="1"/>
    <row r="32" spans="1:11" s="31" customFormat="1" ht="21" customHeight="1"/>
    <row r="33" s="31" customFormat="1" ht="13.5" customHeight="1"/>
    <row r="34" s="31" customFormat="1" ht="13.5" customHeight="1"/>
    <row r="35" s="31" customFormat="1" ht="13.5" customHeight="1"/>
    <row r="36" s="31" customFormat="1" ht="13.5" customHeight="1"/>
    <row r="37" s="31" customFormat="1" ht="13.5" customHeight="1"/>
    <row r="38" s="31" customFormat="1" ht="13.5" customHeight="1"/>
    <row r="39" s="31" customFormat="1" ht="13.5" customHeight="1"/>
    <row r="40" s="31" customFormat="1" ht="13.5" customHeight="1"/>
    <row r="41" s="31" customFormat="1" ht="13.5" customHeight="1"/>
    <row r="42" s="31" customFormat="1" ht="13.5" customHeight="1"/>
    <row r="43" s="31" customFormat="1" ht="13.5" customHeight="1"/>
    <row r="44" s="31" customFormat="1" ht="13.5" customHeight="1"/>
    <row r="45" s="31" customFormat="1" ht="13.5" customHeight="1"/>
    <row r="46" s="31" customFormat="1" ht="13.5" customHeight="1"/>
    <row r="47" s="31" customFormat="1" ht="13.5" customHeight="1"/>
    <row r="48" s="31" customFormat="1" ht="13.5" customHeight="1"/>
    <row r="49" s="31" customFormat="1" ht="13.5" customHeight="1"/>
    <row r="50" s="31" customFormat="1" ht="13.5" customHeight="1"/>
    <row r="51" s="31" customFormat="1" ht="15.75" customHeight="1"/>
    <row r="52" s="42" customFormat="1" ht="11.25" customHeight="1"/>
    <row r="53" s="31" customFormat="1" ht="23.25" customHeight="1"/>
    <row r="54" s="31" customFormat="1" ht="11.25" customHeight="1"/>
    <row r="55" s="31" customFormat="1"/>
    <row r="56" s="31" customFormat="1" ht="18.75" customHeight="1"/>
    <row r="57" s="33" customFormat="1"/>
    <row r="58" s="31" customFormat="1" ht="21" customHeight="1"/>
    <row r="59" s="31" customFormat="1" ht="13.5" customHeight="1"/>
    <row r="60" s="31" customFormat="1" ht="13.5" customHeight="1"/>
    <row r="61" s="31" customFormat="1" ht="13.5" customHeight="1"/>
    <row r="62" s="31" customFormat="1" ht="13.5" customHeight="1"/>
    <row r="63" s="31" customFormat="1" ht="13.5" customHeight="1"/>
    <row r="64" s="31" customFormat="1" ht="13.5" customHeight="1"/>
    <row r="65" spans="4:8" s="42" customFormat="1"/>
    <row r="66" spans="4:8" s="31" customFormat="1"/>
    <row r="67" spans="4:8" s="42" customFormat="1"/>
    <row r="68" spans="4:8" s="31" customFormat="1" ht="13.5" customHeight="1"/>
    <row r="69" spans="4:8" s="31" customFormat="1" ht="13.5" customHeight="1"/>
    <row r="70" spans="4:8" s="31" customFormat="1" ht="13.5" customHeight="1"/>
    <row r="71" spans="4:8" s="31" customFormat="1" ht="13.5" customHeight="1"/>
    <row r="72" spans="4:8" s="31" customFormat="1" ht="13.5" customHeight="1"/>
    <row r="73" spans="4:8" s="31" customFormat="1" ht="13.5" customHeight="1"/>
    <row r="74" spans="4:8" s="31" customFormat="1" ht="13.5" customHeight="1"/>
    <row r="75" spans="4:8" s="31" customFormat="1" ht="13.5" customHeight="1"/>
    <row r="76" spans="4:8" s="42" customFormat="1"/>
    <row r="77" spans="4:8" s="31" customFormat="1"/>
    <row r="78" spans="4:8" s="42" customFormat="1" ht="11.25" customHeight="1"/>
    <row r="79" spans="4:8" s="31" customFormat="1"/>
    <row r="80" spans="4:8" s="31" customFormat="1" ht="21.75" customHeight="1">
      <c r="D80" s="43"/>
      <c r="H80" s="43"/>
    </row>
    <row r="81" spans="4:8" s="31" customFormat="1" ht="21.75" customHeight="1">
      <c r="D81" s="43"/>
      <c r="H81" s="43"/>
    </row>
  </sheetData>
  <sheetProtection password="C7DC" sheet="1" objects="1" scenarios="1"/>
  <mergeCells count="12">
    <mergeCell ref="J5:K5"/>
    <mergeCell ref="A24:B24"/>
    <mergeCell ref="E24:F24"/>
    <mergeCell ref="I24:J24"/>
    <mergeCell ref="A6:A14"/>
    <mergeCell ref="A15:A23"/>
    <mergeCell ref="E6:E14"/>
    <mergeCell ref="E15:E23"/>
    <mergeCell ref="I6:I14"/>
    <mergeCell ref="I15:I23"/>
    <mergeCell ref="B5:C5"/>
    <mergeCell ref="F5:G5"/>
  </mergeCells>
  <phoneticPr fontId="105"/>
  <pageMargins left="0.3298611111111111" right="0.20972222222222223" top="0.86944444444444446" bottom="0.71944444444444444" header="0.73958333333333337" footer="0.60972222222222228"/>
  <pageSetup paperSize="9" firstPageNumber="4294963191" orientation="portrait" horizontalDpi="360" verticalDpi="36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3"/>
  </sheetPr>
  <dimension ref="A2:K139"/>
  <sheetViews>
    <sheetView workbookViewId="0">
      <selection activeCell="F27" sqref="F27"/>
    </sheetView>
  </sheetViews>
  <sheetFormatPr defaultRowHeight="13.5"/>
  <cols>
    <col min="1" max="1" width="9.125" style="3" customWidth="1"/>
    <col min="2" max="2" width="5.625" style="3" customWidth="1"/>
    <col min="3" max="3" width="10.25" style="3" customWidth="1"/>
    <col min="4" max="4" width="9.625" style="3" customWidth="1"/>
    <col min="5" max="5" width="10.25" style="3" customWidth="1"/>
    <col min="6" max="6" width="9.75" style="3" customWidth="1"/>
    <col min="7" max="7" width="9.125" style="3" customWidth="1"/>
    <col min="8" max="8" width="5.625" style="3" customWidth="1"/>
    <col min="9" max="9" width="10.25" style="3" customWidth="1"/>
    <col min="10" max="10" width="9.625" style="3" customWidth="1"/>
    <col min="11" max="11" width="10.25" style="3" customWidth="1"/>
    <col min="12" max="12" width="1.875" style="3" customWidth="1"/>
    <col min="13" max="13" width="9" style="3" bestFit="1"/>
    <col min="14" max="16384" width="9" style="3"/>
  </cols>
  <sheetData>
    <row r="2" spans="1:11" ht="17.25" customHeight="1">
      <c r="A2" s="683" t="s">
        <v>178</v>
      </c>
      <c r="B2" s="683"/>
      <c r="C2" s="683"/>
      <c r="E2" s="229" t="str">
        <f>+☆start!AK4</f>
        <v>会社名</v>
      </c>
      <c r="G2" s="683" t="s">
        <v>178</v>
      </c>
      <c r="H2" s="683"/>
      <c r="I2" s="683"/>
      <c r="K2" s="229" t="str">
        <f>+E2</f>
        <v>会社名</v>
      </c>
    </row>
    <row r="3" spans="1:11" ht="17.25" customHeight="1">
      <c r="A3" s="684" t="s">
        <v>183</v>
      </c>
      <c r="B3" s="685"/>
      <c r="C3" s="686"/>
      <c r="D3" s="685" t="s">
        <v>184</v>
      </c>
      <c r="E3" s="686"/>
      <c r="G3" s="684" t="s">
        <v>183</v>
      </c>
      <c r="H3" s="685"/>
      <c r="I3" s="686"/>
      <c r="J3" s="685" t="s">
        <v>184</v>
      </c>
      <c r="K3" s="686"/>
    </row>
    <row r="4" spans="1:11" ht="13.5" customHeight="1">
      <c r="A4" s="225" t="str">
        <f>+"勤務時間と"&amp;集計表!A5</f>
        <v>勤務時間と出勤日数</v>
      </c>
      <c r="B4" s="264"/>
      <c r="C4" s="227">
        <f>+集計表!D5</f>
        <v>1</v>
      </c>
      <c r="D4" s="226" t="str">
        <f>+集計表!B22</f>
        <v>健康保険</v>
      </c>
      <c r="E4" s="125">
        <f>+集計表!D22</f>
        <v>0</v>
      </c>
      <c r="G4" s="225" t="str">
        <f t="shared" ref="G4:G15" si="0">+A4</f>
        <v>勤務時間と出勤日数</v>
      </c>
      <c r="H4" s="264"/>
      <c r="I4" s="227">
        <f>+集計表!E5</f>
        <v>0</v>
      </c>
      <c r="J4" s="226" t="str">
        <f>+D4</f>
        <v>健康保険</v>
      </c>
      <c r="K4" s="125">
        <f>+集計表!E22</f>
        <v>0</v>
      </c>
    </row>
    <row r="5" spans="1:11" s="113" customFormat="1" ht="13.5" customHeight="1">
      <c r="A5" s="226" t="str">
        <f>+集計表!B10</f>
        <v>平日時給</v>
      </c>
      <c r="B5" s="269">
        <f>+集計表!D6</f>
        <v>0</v>
      </c>
      <c r="C5" s="226">
        <f>+集計表!D10</f>
        <v>0</v>
      </c>
      <c r="D5" s="226" t="str">
        <f>+集計表!B23</f>
        <v>厚生年金</v>
      </c>
      <c r="E5" s="226">
        <f>+集計表!D23</f>
        <v>0</v>
      </c>
      <c r="F5" s="3"/>
      <c r="G5" s="226" t="str">
        <f t="shared" si="0"/>
        <v>平日時給</v>
      </c>
      <c r="H5" s="269">
        <f>+集計表!E6</f>
        <v>0</v>
      </c>
      <c r="I5" s="226">
        <f>+集計表!E10</f>
        <v>0</v>
      </c>
      <c r="J5" s="226" t="str">
        <f t="shared" ref="J5:J13" si="1">+D5</f>
        <v>厚生年金</v>
      </c>
      <c r="K5" s="125">
        <f>+集計表!E23</f>
        <v>0</v>
      </c>
    </row>
    <row r="6" spans="1:11" s="113" customFormat="1" ht="13.5" customHeight="1">
      <c r="A6" s="226" t="str">
        <f>+集計表!B11</f>
        <v>平日残業</v>
      </c>
      <c r="B6" s="269">
        <f>+集計表!D7</f>
        <v>0</v>
      </c>
      <c r="C6" s="226">
        <f>+集計表!D11</f>
        <v>0</v>
      </c>
      <c r="D6" s="226" t="str">
        <f>+集計表!B24</f>
        <v>雇用保険</v>
      </c>
      <c r="E6" s="226">
        <f>+集計表!D24</f>
        <v>0</v>
      </c>
      <c r="F6" s="3"/>
      <c r="G6" s="226" t="str">
        <f t="shared" si="0"/>
        <v>平日残業</v>
      </c>
      <c r="H6" s="269">
        <f>+集計表!E7</f>
        <v>0</v>
      </c>
      <c r="I6" s="226">
        <f>+集計表!E11</f>
        <v>0</v>
      </c>
      <c r="J6" s="226" t="str">
        <f t="shared" si="1"/>
        <v>雇用保険</v>
      </c>
      <c r="K6" s="125">
        <f>+集計表!E24</f>
        <v>0</v>
      </c>
    </row>
    <row r="7" spans="1:11" s="113" customFormat="1" ht="13.5" customHeight="1">
      <c r="A7" s="226" t="str">
        <f>+集計表!B12</f>
        <v>休祭日時給</v>
      </c>
      <c r="B7" s="269">
        <f>+集計表!D8</f>
        <v>0.33333333333333298</v>
      </c>
      <c r="C7" s="226">
        <f>+集計表!D12</f>
        <v>6400</v>
      </c>
      <c r="D7" s="226" t="str">
        <f>+集計表!B25</f>
        <v>所得税</v>
      </c>
      <c r="E7" s="226">
        <f>+集計表!D25</f>
        <v>0</v>
      </c>
      <c r="F7" s="3"/>
      <c r="G7" s="226" t="str">
        <f t="shared" si="0"/>
        <v>休祭日時給</v>
      </c>
      <c r="H7" s="269">
        <f>+集計表!E8</f>
        <v>0</v>
      </c>
      <c r="I7" s="226">
        <f>+集計表!E12</f>
        <v>0</v>
      </c>
      <c r="J7" s="226" t="str">
        <f t="shared" si="1"/>
        <v>所得税</v>
      </c>
      <c r="K7" s="125">
        <f>+集計表!E25</f>
        <v>0</v>
      </c>
    </row>
    <row r="8" spans="1:11" ht="13.5" customHeight="1">
      <c r="A8" s="226" t="str">
        <f>+集計表!B13</f>
        <v>休祭日残業</v>
      </c>
      <c r="B8" s="269">
        <f>+集計表!D9</f>
        <v>8.3333333333333301E-2</v>
      </c>
      <c r="C8" s="226">
        <f>+集計表!D13</f>
        <v>1800</v>
      </c>
      <c r="D8" s="226" t="str">
        <f>+集計表!B26</f>
        <v>住民税</v>
      </c>
      <c r="E8" s="226">
        <f>+集計表!D26</f>
        <v>0</v>
      </c>
      <c r="G8" s="226" t="str">
        <f t="shared" si="0"/>
        <v>休祭日残業</v>
      </c>
      <c r="H8" s="269">
        <f>+集計表!E9</f>
        <v>0</v>
      </c>
      <c r="I8" s="226">
        <f>+集計表!E13</f>
        <v>0</v>
      </c>
      <c r="J8" s="226" t="str">
        <f t="shared" si="1"/>
        <v>住民税</v>
      </c>
      <c r="K8" s="125">
        <f>+集計表!E26</f>
        <v>0</v>
      </c>
    </row>
    <row r="9" spans="1:11" ht="13.5" customHeight="1">
      <c r="A9" s="265" t="str">
        <f>+集計表!B14</f>
        <v>家族手当</v>
      </c>
      <c r="B9" s="266"/>
      <c r="C9" s="226">
        <f>+集計表!D14</f>
        <v>0</v>
      </c>
      <c r="D9" s="226">
        <f>+集計表!B27</f>
        <v>0</v>
      </c>
      <c r="E9" s="226">
        <f>+集計表!D27</f>
        <v>0</v>
      </c>
      <c r="G9" s="265" t="str">
        <f t="shared" si="0"/>
        <v>家族手当</v>
      </c>
      <c r="H9" s="266"/>
      <c r="I9" s="226">
        <f>+集計表!E14</f>
        <v>0</v>
      </c>
      <c r="J9" s="226">
        <f t="shared" si="1"/>
        <v>0</v>
      </c>
      <c r="K9" s="125">
        <f>+集計表!E27</f>
        <v>0</v>
      </c>
    </row>
    <row r="10" spans="1:11" ht="13.5" customHeight="1">
      <c r="A10" s="695" t="str">
        <f>+集計表!B15</f>
        <v>皆勤手当</v>
      </c>
      <c r="B10" s="696"/>
      <c r="C10" s="226">
        <f>+集計表!D15</f>
        <v>0</v>
      </c>
      <c r="D10" s="226">
        <f>+集計表!B28</f>
        <v>0</v>
      </c>
      <c r="E10" s="226">
        <f>+集計表!D28</f>
        <v>0</v>
      </c>
      <c r="G10" s="265" t="str">
        <f t="shared" si="0"/>
        <v>皆勤手当</v>
      </c>
      <c r="H10" s="266"/>
      <c r="I10" s="226">
        <f>+集計表!E15</f>
        <v>0</v>
      </c>
      <c r="J10" s="226">
        <f t="shared" si="1"/>
        <v>0</v>
      </c>
      <c r="K10" s="125">
        <f>+集計表!E28</f>
        <v>0</v>
      </c>
    </row>
    <row r="11" spans="1:11" ht="13.5" customHeight="1">
      <c r="A11" s="695">
        <f>+集計表!B16</f>
        <v>0</v>
      </c>
      <c r="B11" s="696"/>
      <c r="C11" s="226">
        <f>+集計表!D16</f>
        <v>0</v>
      </c>
      <c r="D11" s="226">
        <f>+集計表!B29</f>
        <v>0</v>
      </c>
      <c r="E11" s="226">
        <f>+集計表!D29</f>
        <v>0</v>
      </c>
      <c r="G11" s="265">
        <f t="shared" si="0"/>
        <v>0</v>
      </c>
      <c r="H11" s="266"/>
      <c r="I11" s="226">
        <f>+集計表!E16</f>
        <v>0</v>
      </c>
      <c r="J11" s="226">
        <f t="shared" si="1"/>
        <v>0</v>
      </c>
      <c r="K11" s="125">
        <f>+集計表!E29</f>
        <v>0</v>
      </c>
    </row>
    <row r="12" spans="1:11" ht="13.5" customHeight="1">
      <c r="A12" s="695">
        <f>+集計表!B17</f>
        <v>0</v>
      </c>
      <c r="B12" s="696"/>
      <c r="C12" s="226">
        <f>+集計表!D17</f>
        <v>0</v>
      </c>
      <c r="D12" s="228" t="str">
        <f>+集計表!B30</f>
        <v>合　計</v>
      </c>
      <c r="E12" s="226">
        <f>+集計表!D30</f>
        <v>0</v>
      </c>
      <c r="G12" s="265">
        <f t="shared" si="0"/>
        <v>0</v>
      </c>
      <c r="H12" s="266"/>
      <c r="I12" s="226">
        <f>+集計表!E17</f>
        <v>0</v>
      </c>
      <c r="J12" s="228" t="str">
        <f t="shared" si="1"/>
        <v>合　計</v>
      </c>
      <c r="K12" s="125">
        <f>+集計表!E30</f>
        <v>0</v>
      </c>
    </row>
    <row r="13" spans="1:11" ht="13.5" customHeight="1">
      <c r="A13" s="695" t="str">
        <f>+集計表!B18</f>
        <v>報奨金</v>
      </c>
      <c r="B13" s="696"/>
      <c r="C13" s="226">
        <f>+集計表!D18</f>
        <v>0</v>
      </c>
      <c r="D13" s="267" t="s">
        <v>182</v>
      </c>
      <c r="E13" s="226">
        <f>+集計表!D31</f>
        <v>8200</v>
      </c>
      <c r="G13" s="265" t="str">
        <f t="shared" si="0"/>
        <v>報奨金</v>
      </c>
      <c r="H13" s="266"/>
      <c r="I13" s="226">
        <f>+集計表!E18</f>
        <v>0</v>
      </c>
      <c r="J13" s="226" t="str">
        <f t="shared" si="1"/>
        <v>差引支給額</v>
      </c>
      <c r="K13" s="125">
        <f>+集計表!E31</f>
        <v>0</v>
      </c>
    </row>
    <row r="14" spans="1:11" ht="13.5" customHeight="1">
      <c r="A14" s="697" t="str">
        <f>+集計表!B19</f>
        <v>小　計</v>
      </c>
      <c r="B14" s="698"/>
      <c r="C14" s="226">
        <f>+集計表!D19</f>
        <v>8200</v>
      </c>
      <c r="D14" s="16"/>
      <c r="E14" s="224" t="str">
        <f>"平成"&amp;集計表!$B$2-1988&amp;"年"&amp;集計表!$C$83&amp;"月分"</f>
        <v>平成23年4月分</v>
      </c>
      <c r="G14" s="697" t="str">
        <f t="shared" si="0"/>
        <v>小　計</v>
      </c>
      <c r="H14" s="698"/>
      <c r="I14" s="226">
        <f>+集計表!E19</f>
        <v>0</v>
      </c>
      <c r="J14" s="1"/>
      <c r="K14" s="224" t="str">
        <f>"平成"&amp;集計表!$B$2-1988&amp;"年"&amp;集計表!$C$83&amp;"月分"</f>
        <v>平成23年4月分</v>
      </c>
    </row>
    <row r="15" spans="1:11" ht="13.5" customHeight="1">
      <c r="A15" s="265" t="str">
        <f>+集計表!B20</f>
        <v>交通費</v>
      </c>
      <c r="B15" s="266"/>
      <c r="C15" s="226">
        <f>+集計表!D20</f>
        <v>0</v>
      </c>
      <c r="D15" s="691" t="str">
        <f>+☆start!W10</f>
        <v>a</v>
      </c>
      <c r="E15" s="692"/>
      <c r="G15" s="265" t="str">
        <f t="shared" si="0"/>
        <v>交通費</v>
      </c>
      <c r="H15" s="266"/>
      <c r="I15" s="226">
        <f>+集計表!E20</f>
        <v>0</v>
      </c>
      <c r="J15" s="687" t="str">
        <f>+☆start!W11</f>
        <v>b</v>
      </c>
      <c r="K15" s="688"/>
    </row>
    <row r="16" spans="1:11" ht="13.5" customHeight="1">
      <c r="A16" s="9" t="str">
        <f>IF(☆start!$AE$10=1,"A  　　振込","A")</f>
        <v>A</v>
      </c>
      <c r="B16" s="268" t="s">
        <v>185</v>
      </c>
      <c r="C16" s="226">
        <f>+集計表!D21</f>
        <v>8200</v>
      </c>
      <c r="D16" s="693"/>
      <c r="E16" s="694"/>
      <c r="G16" s="9" t="str">
        <f>IF(☆start!$AE$11=1,"B  　　振込","B")</f>
        <v>B</v>
      </c>
      <c r="H16" s="268" t="s">
        <v>185</v>
      </c>
      <c r="I16" s="226">
        <f>+集計表!E21</f>
        <v>0</v>
      </c>
      <c r="J16" s="689"/>
      <c r="K16" s="690"/>
    </row>
    <row r="17" spans="1:11" s="103" customFormat="1" ht="14.25" customHeight="1">
      <c r="F17" s="3"/>
    </row>
    <row r="18" spans="1:11" ht="12.75" customHeight="1"/>
    <row r="19" spans="1:11" ht="12.75" customHeight="1"/>
    <row r="20" spans="1:11" ht="12.75" customHeight="1"/>
    <row r="21" spans="1:11" ht="12.75" customHeight="1"/>
    <row r="22" spans="1:11" ht="12.75" customHeight="1"/>
    <row r="23" spans="1:11" ht="17.25" customHeight="1"/>
    <row r="24" spans="1:11" ht="17.25" customHeight="1"/>
    <row r="25" spans="1:11" ht="13.5" customHeight="1"/>
    <row r="26" spans="1:11" s="113" customFormat="1" ht="13.5" customHeight="1">
      <c r="A26" s="3"/>
      <c r="B26" s="3"/>
      <c r="C26" s="3"/>
      <c r="D26" s="3"/>
      <c r="E26" s="3"/>
      <c r="F26" s="3"/>
      <c r="G26" s="3"/>
      <c r="H26" s="3"/>
      <c r="I26" s="3"/>
      <c r="J26" s="3"/>
      <c r="K26" s="3"/>
    </row>
    <row r="27" spans="1:11" s="113" customFormat="1" ht="13.5" customHeight="1">
      <c r="A27" s="3"/>
      <c r="B27" s="3"/>
      <c r="C27" s="3"/>
      <c r="D27" s="3"/>
      <c r="E27" s="3"/>
      <c r="F27" s="3"/>
      <c r="G27" s="3"/>
      <c r="H27" s="3"/>
      <c r="I27" s="3"/>
      <c r="J27" s="3"/>
      <c r="K27" s="3"/>
    </row>
    <row r="28" spans="1:11" s="113" customFormat="1" ht="13.5" customHeight="1">
      <c r="A28" s="3"/>
      <c r="B28" s="3"/>
      <c r="C28" s="3"/>
      <c r="D28" s="3"/>
      <c r="E28" s="3"/>
      <c r="F28" s="3"/>
      <c r="G28" s="3"/>
      <c r="H28" s="3"/>
      <c r="I28" s="3"/>
      <c r="J28" s="3"/>
      <c r="K28" s="3"/>
    </row>
    <row r="29" spans="1:11" ht="13.5" customHeight="1"/>
    <row r="30" spans="1:11" ht="13.5" customHeight="1"/>
    <row r="31" spans="1:11" ht="13.5" customHeight="1"/>
    <row r="32" spans="1:11" ht="13.5" customHeight="1"/>
    <row r="33" spans="1:11" ht="13.5" customHeight="1"/>
    <row r="34" spans="1:11" ht="13.5" customHeight="1"/>
    <row r="35" spans="1:11" ht="13.5" customHeight="1"/>
    <row r="36" spans="1:11" ht="13.5" customHeight="1"/>
    <row r="37" spans="1:11" ht="13.5" customHeight="1"/>
    <row r="38" spans="1:11" s="103" customFormat="1" ht="14.25" customHeight="1">
      <c r="A38" s="3"/>
      <c r="B38" s="3"/>
      <c r="C38" s="3"/>
      <c r="D38" s="3"/>
      <c r="E38" s="3"/>
      <c r="F38" s="3"/>
      <c r="G38" s="3"/>
      <c r="H38" s="3"/>
      <c r="I38" s="3"/>
      <c r="J38" s="3"/>
      <c r="K38" s="3"/>
    </row>
    <row r="44" spans="1:11" ht="17.25" customHeight="1"/>
    <row r="45" spans="1:11" ht="17.25" customHeight="1"/>
    <row r="46" spans="1:11" ht="13.5" customHeight="1"/>
    <row r="47" spans="1:11" s="113" customFormat="1" ht="13.5" customHeight="1">
      <c r="A47" s="3"/>
      <c r="B47" s="3"/>
      <c r="C47" s="3"/>
      <c r="D47" s="3"/>
      <c r="E47" s="3"/>
      <c r="F47" s="3"/>
      <c r="G47" s="3"/>
      <c r="H47" s="3"/>
      <c r="I47" s="3"/>
      <c r="J47" s="3"/>
      <c r="K47" s="3"/>
    </row>
    <row r="48" spans="1:11" s="113" customFormat="1" ht="13.5" customHeight="1">
      <c r="A48" s="3"/>
      <c r="B48" s="3"/>
      <c r="C48" s="3"/>
      <c r="D48" s="3"/>
      <c r="E48" s="3"/>
      <c r="F48" s="3"/>
      <c r="G48" s="3"/>
      <c r="H48" s="3"/>
      <c r="I48" s="3"/>
      <c r="J48" s="3"/>
      <c r="K48" s="3"/>
    </row>
    <row r="49" spans="1:11" s="113" customFormat="1" ht="13.5" customHeight="1">
      <c r="A49" s="3"/>
      <c r="B49" s="3"/>
      <c r="C49" s="3"/>
      <c r="D49" s="3"/>
      <c r="E49" s="3"/>
      <c r="F49" s="3"/>
      <c r="G49" s="3"/>
      <c r="H49" s="3"/>
      <c r="I49" s="3"/>
      <c r="J49" s="3"/>
      <c r="K49" s="3"/>
    </row>
    <row r="50" spans="1:11" ht="13.5" customHeight="1"/>
    <row r="51" spans="1:11" ht="13.5" customHeight="1"/>
    <row r="52" spans="1:11" ht="13.5" customHeight="1"/>
    <row r="53" spans="1:11" ht="13.5" customHeight="1"/>
    <row r="54" spans="1:11" ht="13.5" customHeight="1"/>
    <row r="55" spans="1:11" ht="13.5" customHeight="1"/>
    <row r="56" spans="1:11" ht="13.5" customHeight="1"/>
    <row r="57" spans="1:11" ht="13.5" customHeight="1"/>
    <row r="58" spans="1:11" ht="13.5" customHeight="1"/>
    <row r="59" spans="1:11" s="103" customFormat="1" ht="14.25" customHeight="1">
      <c r="A59" s="3"/>
      <c r="B59" s="3"/>
      <c r="C59" s="3"/>
      <c r="D59" s="3"/>
      <c r="E59" s="3"/>
      <c r="F59" s="3"/>
      <c r="G59" s="3"/>
      <c r="H59" s="3"/>
      <c r="I59" s="3"/>
      <c r="J59" s="3"/>
      <c r="K59" s="3"/>
    </row>
    <row r="62" spans="1:11" ht="17.25" customHeight="1"/>
    <row r="63" spans="1:11" ht="17.25" customHeight="1"/>
    <row r="64" spans="1:11" ht="13.5" customHeight="1"/>
    <row r="65" spans="1:11" s="113" customFormat="1" ht="13.5" customHeight="1">
      <c r="A65" s="3"/>
      <c r="B65" s="3"/>
      <c r="C65" s="3"/>
      <c r="D65" s="3"/>
      <c r="E65" s="3"/>
      <c r="F65" s="3"/>
      <c r="G65" s="3"/>
      <c r="H65" s="3"/>
      <c r="I65" s="3"/>
      <c r="J65" s="3"/>
      <c r="K65" s="3"/>
    </row>
    <row r="66" spans="1:11" s="113" customFormat="1" ht="13.5" customHeight="1">
      <c r="A66" s="3"/>
      <c r="B66" s="3"/>
      <c r="C66" s="3"/>
      <c r="D66" s="3"/>
      <c r="E66" s="3"/>
      <c r="F66" s="3"/>
      <c r="G66" s="3"/>
      <c r="H66" s="3"/>
      <c r="I66" s="3"/>
      <c r="J66" s="3"/>
      <c r="K66" s="3"/>
    </row>
    <row r="67" spans="1:11" s="113" customFormat="1" ht="13.5" customHeight="1">
      <c r="A67" s="3"/>
      <c r="B67" s="3"/>
      <c r="C67" s="3"/>
      <c r="D67" s="3"/>
      <c r="E67" s="3"/>
      <c r="F67" s="3"/>
      <c r="G67" s="3"/>
      <c r="H67" s="3"/>
      <c r="I67" s="3"/>
      <c r="J67" s="3"/>
      <c r="K67" s="3"/>
    </row>
    <row r="68" spans="1:11" ht="13.5" customHeight="1"/>
    <row r="69" spans="1:11" ht="13.5" customHeight="1"/>
    <row r="70" spans="1:11" ht="13.5" customHeight="1"/>
    <row r="71" spans="1:11" ht="13.5" customHeight="1"/>
    <row r="72" spans="1:11" ht="13.5" customHeight="1"/>
    <row r="73" spans="1:11" ht="13.5" customHeight="1"/>
    <row r="74" spans="1:11" ht="13.5" customHeight="1"/>
    <row r="75" spans="1:11" ht="13.5" customHeight="1"/>
    <row r="76" spans="1:11" ht="13.5" customHeight="1"/>
    <row r="77" spans="1:11" s="103" customFormat="1" ht="14.25" customHeight="1">
      <c r="A77" s="3"/>
      <c r="B77" s="3"/>
      <c r="C77" s="3"/>
      <c r="D77" s="3"/>
      <c r="E77" s="3"/>
      <c r="F77" s="3"/>
      <c r="G77" s="3"/>
      <c r="H77" s="3"/>
      <c r="I77" s="3"/>
      <c r="J77" s="3"/>
      <c r="K77" s="3"/>
    </row>
    <row r="83" spans="1:11" ht="17.25" customHeight="1"/>
    <row r="84" spans="1:11" ht="17.25" customHeight="1"/>
    <row r="85" spans="1:11" ht="13.5" customHeight="1"/>
    <row r="86" spans="1:11" s="113" customFormat="1" ht="13.5" customHeight="1">
      <c r="A86" s="3"/>
      <c r="B86" s="3"/>
      <c r="C86" s="3"/>
      <c r="D86" s="3"/>
      <c r="E86" s="3"/>
      <c r="F86" s="3"/>
      <c r="G86" s="3"/>
      <c r="H86" s="3"/>
      <c r="I86" s="3"/>
      <c r="J86" s="3"/>
      <c r="K86" s="3"/>
    </row>
    <row r="87" spans="1:11" s="113" customFormat="1" ht="13.5" customHeight="1">
      <c r="A87" s="3"/>
      <c r="B87" s="3"/>
      <c r="C87" s="3"/>
      <c r="D87" s="3"/>
      <c r="E87" s="3"/>
      <c r="F87" s="3"/>
      <c r="G87" s="3"/>
      <c r="H87" s="3"/>
      <c r="I87" s="3"/>
      <c r="J87" s="3"/>
      <c r="K87" s="3"/>
    </row>
    <row r="88" spans="1:11" s="113" customFormat="1" ht="13.5" customHeight="1">
      <c r="A88" s="3"/>
      <c r="B88" s="3"/>
      <c r="C88" s="3"/>
      <c r="D88" s="3"/>
      <c r="E88" s="3"/>
      <c r="F88" s="3"/>
      <c r="G88" s="3"/>
      <c r="H88" s="3"/>
      <c r="I88" s="3"/>
      <c r="J88" s="3"/>
      <c r="K88" s="3"/>
    </row>
    <row r="89" spans="1:11" ht="13.5" customHeight="1"/>
    <row r="90" spans="1:11" ht="13.5" customHeight="1"/>
    <row r="91" spans="1:11" ht="13.5" customHeight="1"/>
    <row r="92" spans="1:11" ht="13.5" customHeight="1"/>
    <row r="93" spans="1:11" ht="13.5" customHeight="1"/>
    <row r="94" spans="1:11" ht="13.5" customHeight="1"/>
    <row r="95" spans="1:11" ht="13.5" customHeight="1"/>
    <row r="96" spans="1:11" ht="13.5" customHeight="1"/>
    <row r="97" spans="1:11" ht="13.5" customHeight="1"/>
    <row r="98" spans="1:11" s="103" customFormat="1" ht="14.25" customHeight="1">
      <c r="A98" s="3"/>
      <c r="B98" s="3"/>
      <c r="C98" s="3"/>
      <c r="D98" s="3"/>
      <c r="E98" s="3"/>
      <c r="F98" s="3"/>
      <c r="G98" s="3"/>
      <c r="H98" s="3"/>
      <c r="I98" s="3"/>
      <c r="J98" s="3"/>
      <c r="K98" s="3"/>
    </row>
    <row r="104" spans="1:11" ht="17.25" customHeight="1"/>
    <row r="105" spans="1:11" ht="15.75" customHeight="1"/>
    <row r="106" spans="1:11" ht="13.5" customHeight="1"/>
    <row r="107" spans="1:11" s="113" customFormat="1" ht="13.5" customHeight="1">
      <c r="A107" s="3"/>
      <c r="B107" s="3"/>
      <c r="C107" s="3"/>
      <c r="D107" s="3"/>
      <c r="E107" s="3"/>
      <c r="F107" s="3"/>
      <c r="G107" s="3"/>
      <c r="H107" s="3"/>
      <c r="I107" s="3"/>
      <c r="J107" s="3"/>
      <c r="K107" s="3"/>
    </row>
    <row r="108" spans="1:11" s="113" customFormat="1" ht="13.5" customHeight="1">
      <c r="A108" s="3"/>
      <c r="B108" s="3"/>
      <c r="C108" s="3"/>
      <c r="D108" s="3"/>
      <c r="E108" s="3"/>
      <c r="F108" s="3"/>
      <c r="G108" s="3"/>
      <c r="H108" s="3"/>
      <c r="I108" s="3"/>
      <c r="J108" s="3"/>
      <c r="K108" s="3"/>
    </row>
    <row r="109" spans="1:11" s="113" customFormat="1" ht="13.5" customHeight="1">
      <c r="A109" s="3"/>
      <c r="B109" s="3"/>
      <c r="C109" s="3"/>
      <c r="D109" s="3"/>
      <c r="E109" s="3"/>
      <c r="F109" s="3"/>
      <c r="G109" s="3"/>
      <c r="H109" s="3"/>
      <c r="I109" s="3"/>
      <c r="J109" s="3"/>
      <c r="K109" s="3"/>
    </row>
    <row r="110" spans="1:11" ht="13.5" customHeight="1"/>
    <row r="111" spans="1:11" ht="13.5" customHeight="1"/>
    <row r="112" spans="1:11" ht="13.5" customHeight="1"/>
    <row r="113" spans="1:11" ht="13.5" customHeight="1"/>
    <row r="114" spans="1:11" ht="13.5" customHeight="1"/>
    <row r="115" spans="1:11" ht="13.5" customHeight="1"/>
    <row r="116" spans="1:11" ht="13.5" customHeight="1"/>
    <row r="117" spans="1:11" ht="13.5" customHeight="1"/>
    <row r="118" spans="1:11" ht="14.25" customHeight="1"/>
    <row r="122" spans="1:11" ht="17.25" customHeight="1"/>
    <row r="123" spans="1:11" ht="17.25" customHeight="1"/>
    <row r="124" spans="1:11" ht="13.5" customHeight="1"/>
    <row r="125" spans="1:11" s="113" customFormat="1" ht="13.5" customHeight="1">
      <c r="A125" s="3"/>
      <c r="B125" s="3"/>
      <c r="C125" s="3"/>
      <c r="D125" s="3"/>
      <c r="E125" s="3"/>
      <c r="F125" s="3"/>
      <c r="G125" s="3"/>
      <c r="H125" s="3"/>
      <c r="I125" s="3"/>
      <c r="J125" s="3"/>
      <c r="K125" s="3"/>
    </row>
    <row r="126" spans="1:11" s="113" customFormat="1" ht="13.5" customHeight="1">
      <c r="A126" s="3"/>
      <c r="B126" s="3"/>
      <c r="C126" s="3"/>
      <c r="D126" s="3"/>
      <c r="E126" s="3"/>
      <c r="F126" s="3"/>
      <c r="G126" s="3"/>
      <c r="H126" s="3"/>
      <c r="I126" s="3"/>
      <c r="J126" s="3"/>
      <c r="K126" s="3"/>
    </row>
    <row r="127" spans="1:11" s="113" customFormat="1" ht="13.5" customHeight="1">
      <c r="A127" s="3"/>
      <c r="B127" s="3"/>
      <c r="C127" s="3"/>
      <c r="D127" s="3"/>
      <c r="E127" s="3"/>
      <c r="F127" s="3"/>
      <c r="G127" s="3"/>
      <c r="H127" s="3"/>
      <c r="I127" s="3"/>
      <c r="J127" s="3"/>
      <c r="K127" s="3"/>
    </row>
    <row r="128" spans="1:11" ht="13.5" customHeight="1"/>
    <row r="129" ht="13.5" customHeight="1"/>
    <row r="130" ht="13.5" customHeight="1"/>
    <row r="131" ht="13.5" customHeight="1"/>
    <row r="132" ht="13.5" customHeight="1"/>
    <row r="133" ht="13.5" customHeight="1"/>
    <row r="134" ht="13.5" customHeight="1"/>
    <row r="135" ht="13.5" customHeight="1"/>
    <row r="136" ht="14.25" customHeight="1"/>
    <row r="139" ht="15.75" customHeight="1"/>
  </sheetData>
  <sheetProtection password="C7DC" sheet="1" objects="1" scenarios="1"/>
  <mergeCells count="14">
    <mergeCell ref="J3:K3"/>
    <mergeCell ref="J15:K16"/>
    <mergeCell ref="D15:E16"/>
    <mergeCell ref="A10:B10"/>
    <mergeCell ref="A11:B11"/>
    <mergeCell ref="A12:B12"/>
    <mergeCell ref="A13:B13"/>
    <mergeCell ref="A14:B14"/>
    <mergeCell ref="G14:H14"/>
    <mergeCell ref="A2:C2"/>
    <mergeCell ref="G2:I2"/>
    <mergeCell ref="A3:C3"/>
    <mergeCell ref="D3:E3"/>
    <mergeCell ref="G3:I3"/>
  </mergeCells>
  <phoneticPr fontId="105"/>
  <pageMargins left="0.23958333333333334" right="0.18958333333333333" top="0.43958333333333333" bottom="0.5395833333333333" header="0.20972222222222223" footer="0.5395833333333333"/>
  <pageSetup paperSize="9" firstPageNumber="4294963191" orientation="portrait" verticalDpi="36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indexed="10"/>
  </sheetPr>
  <dimension ref="A1:AU107"/>
  <sheetViews>
    <sheetView showGridLines="0" tabSelected="1" defaultGridColor="0" topLeftCell="B1" colorId="8" workbookViewId="0">
      <selection activeCell="W6" sqref="W6"/>
    </sheetView>
  </sheetViews>
  <sheetFormatPr defaultRowHeight="13.5"/>
  <cols>
    <col min="1" max="1" width="0.75" style="128" hidden="1" customWidth="1"/>
    <col min="2" max="2" width="4.125" style="18" customWidth="1"/>
    <col min="3" max="3" width="4" style="18" customWidth="1"/>
    <col min="4" max="4" width="4.125" style="338" customWidth="1"/>
    <col min="5" max="5" width="3.5" style="18" customWidth="1"/>
    <col min="6" max="6" width="3.375" style="18" hidden="1" customWidth="1"/>
    <col min="7" max="7" width="4.5" style="18" hidden="1" customWidth="1"/>
    <col min="8" max="8" width="2.875" style="66" hidden="1" customWidth="1"/>
    <col min="9" max="10" width="2.875" style="18" hidden="1" customWidth="1"/>
    <col min="11" max="11" width="7.125" style="18" hidden="1" customWidth="1"/>
    <col min="12" max="12" width="3.625" style="18" customWidth="1"/>
    <col min="13" max="13" width="5.75" style="18" hidden="1" customWidth="1"/>
    <col min="14" max="14" width="3" style="18" hidden="1" customWidth="1"/>
    <col min="15" max="20" width="3.5" style="18" hidden="1" customWidth="1"/>
    <col min="21" max="21" width="0.75" style="18" customWidth="1"/>
    <col min="22" max="22" width="3.625" style="18" customWidth="1"/>
    <col min="23" max="23" width="12.75" style="18" customWidth="1"/>
    <col min="24" max="24" width="9.75" style="18" customWidth="1"/>
    <col min="25" max="25" width="3.625" style="18" customWidth="1"/>
    <col min="26" max="26" width="3.625" style="45" customWidth="1"/>
    <col min="27" max="27" width="3.625" style="129" customWidth="1"/>
    <col min="28" max="28" width="3.25" style="129" customWidth="1"/>
    <col min="29" max="29" width="3.625" style="129" customWidth="1"/>
    <col min="30" max="30" width="6.125" style="129" hidden="1" customWidth="1"/>
    <col min="31" max="31" width="3.375" style="129" hidden="1" customWidth="1"/>
    <col min="32" max="32" width="4.625" style="129" hidden="1" customWidth="1"/>
    <col min="33" max="34" width="6.75" style="18" customWidth="1"/>
    <col min="35" max="35" width="3.625" style="18" customWidth="1"/>
    <col min="36" max="36" width="3" style="18" customWidth="1"/>
    <col min="37" max="37" width="7" style="18" customWidth="1"/>
    <col min="38" max="38" width="5.25" style="18" hidden="1" customWidth="1"/>
    <col min="39" max="39" width="9.625" style="45" customWidth="1"/>
    <col min="40" max="40" width="10.5" style="18" customWidth="1"/>
    <col min="41" max="41" width="3.25" style="18" customWidth="1"/>
    <col min="42" max="42" width="9.5" style="18" customWidth="1"/>
    <col min="43" max="43" width="9" style="18" bestFit="1"/>
    <col min="44" max="16384" width="9" style="18"/>
  </cols>
  <sheetData>
    <row r="1" spans="2:47" ht="4.5" customHeight="1"/>
    <row r="2" spans="2:47" ht="21" customHeight="1">
      <c r="B2" s="707" t="s">
        <v>186</v>
      </c>
      <c r="C2" s="707"/>
      <c r="D2" s="707"/>
      <c r="E2" s="707"/>
      <c r="F2" s="707"/>
      <c r="G2" s="707"/>
      <c r="H2" s="707"/>
      <c r="I2" s="707"/>
      <c r="J2" s="707"/>
      <c r="K2" s="707"/>
      <c r="L2" s="707"/>
      <c r="M2" s="707"/>
      <c r="N2" s="707"/>
      <c r="O2" s="707"/>
      <c r="P2" s="707"/>
      <c r="Q2" s="707"/>
      <c r="R2" s="707"/>
      <c r="S2" s="707"/>
      <c r="T2" s="707"/>
      <c r="U2" s="707"/>
      <c r="V2" s="707"/>
      <c r="W2" s="707"/>
      <c r="X2" s="707"/>
      <c r="Y2" s="707"/>
      <c r="Z2" s="707"/>
      <c r="AA2" s="707"/>
      <c r="AB2" s="707"/>
      <c r="AC2" s="707"/>
      <c r="AD2" s="707"/>
      <c r="AE2" s="707"/>
      <c r="AF2" s="707"/>
      <c r="AG2" s="707"/>
      <c r="AH2" s="707"/>
      <c r="AI2" s="707"/>
      <c r="AJ2" s="707"/>
      <c r="AK2" s="707"/>
      <c r="AL2" s="707"/>
      <c r="AM2" s="707"/>
      <c r="AN2" s="556"/>
      <c r="AO2" s="556"/>
      <c r="AP2" s="130"/>
      <c r="AQ2" s="556" t="s">
        <v>187</v>
      </c>
      <c r="AR2" s="556"/>
      <c r="AS2" s="130"/>
      <c r="AT2" s="130"/>
      <c r="AU2" s="130"/>
    </row>
    <row r="3" spans="2:47" ht="3.75" customHeight="1">
      <c r="B3" s="136" t="s">
        <v>3</v>
      </c>
      <c r="L3" s="45"/>
      <c r="V3" s="131"/>
      <c r="AO3" s="136" t="s">
        <v>3</v>
      </c>
    </row>
    <row r="4" spans="2:47" ht="19.5" customHeight="1">
      <c r="B4" s="708" t="s">
        <v>188</v>
      </c>
      <c r="C4" s="709"/>
      <c r="D4" s="710">
        <v>25</v>
      </c>
      <c r="E4" s="710"/>
      <c r="F4" s="354"/>
      <c r="G4" s="354"/>
      <c r="H4" s="354"/>
      <c r="I4" s="354"/>
      <c r="J4" s="354"/>
      <c r="K4" s="355"/>
      <c r="M4" s="298"/>
      <c r="N4" s="298"/>
      <c r="O4" s="711">
        <f>+W4</f>
        <v>2011</v>
      </c>
      <c r="P4" s="712"/>
      <c r="Q4" s="713">
        <f>+Y4</f>
        <v>4</v>
      </c>
      <c r="R4" s="714"/>
      <c r="S4" s="299"/>
      <c r="T4" s="299"/>
      <c r="U4" s="324"/>
      <c r="V4" s="389" t="s">
        <v>189</v>
      </c>
      <c r="W4" s="388">
        <v>2011</v>
      </c>
      <c r="X4" s="378" t="s">
        <v>190</v>
      </c>
      <c r="Y4" s="715">
        <v>4</v>
      </c>
      <c r="Z4" s="716"/>
      <c r="AA4" s="379" t="s">
        <v>191</v>
      </c>
      <c r="AB4" s="374"/>
      <c r="AC4" s="168"/>
      <c r="AD4" s="168"/>
      <c r="AE4" s="300"/>
      <c r="AF4" s="373"/>
      <c r="AK4" s="717" t="s">
        <v>192</v>
      </c>
      <c r="AL4" s="718"/>
      <c r="AM4" s="718"/>
      <c r="AN4" s="719"/>
      <c r="AO4" s="133"/>
      <c r="AP4" s="133"/>
    </row>
    <row r="5" spans="2:47" ht="15.75" customHeight="1">
      <c r="B5" s="343"/>
      <c r="C5" s="547" t="s">
        <v>193</v>
      </c>
      <c r="D5" s="724" t="s">
        <v>194</v>
      </c>
      <c r="E5" s="724"/>
      <c r="F5" s="725"/>
      <c r="G5" s="725"/>
      <c r="H5" s="725"/>
      <c r="I5" s="725"/>
      <c r="J5" s="725"/>
      <c r="K5" s="725"/>
      <c r="L5" s="726"/>
      <c r="M5" s="298"/>
      <c r="N5" s="298"/>
      <c r="O5" s="347"/>
      <c r="P5" s="347"/>
      <c r="Q5" s="348"/>
      <c r="R5" s="348"/>
      <c r="S5" s="299"/>
      <c r="T5" s="299"/>
      <c r="U5" s="344"/>
      <c r="V5" s="132"/>
      <c r="AA5" s="18"/>
      <c r="AB5" s="18"/>
      <c r="AC5" s="18"/>
      <c r="AD5" s="18"/>
      <c r="AE5" s="18"/>
      <c r="AF5" s="18"/>
      <c r="AH5" s="377"/>
      <c r="AI5" s="377"/>
      <c r="AJ5" s="377"/>
      <c r="AK5" s="377"/>
      <c r="AL5" s="200"/>
      <c r="AM5" s="18"/>
      <c r="AP5" s="133"/>
    </row>
    <row r="6" spans="2:47" ht="15.75" customHeight="1">
      <c r="C6" s="547" t="s">
        <v>195</v>
      </c>
      <c r="D6" s="727"/>
      <c r="E6" s="727"/>
      <c r="F6" s="727"/>
      <c r="G6" s="727"/>
      <c r="H6" s="727"/>
      <c r="I6" s="727"/>
      <c r="J6" s="727"/>
      <c r="K6" s="727"/>
      <c r="L6" s="728"/>
      <c r="M6" s="200"/>
      <c r="N6" s="200"/>
      <c r="O6" s="133"/>
      <c r="P6" s="133"/>
      <c r="Q6" s="133"/>
      <c r="R6" s="133"/>
      <c r="S6" s="133"/>
      <c r="T6" s="133"/>
      <c r="U6" s="133"/>
      <c r="V6" s="549"/>
      <c r="AA6" s="18"/>
      <c r="AB6" s="18"/>
      <c r="AC6" s="18"/>
      <c r="AD6" s="18"/>
      <c r="AE6" s="18"/>
      <c r="AF6" s="18"/>
      <c r="AI6" s="731" t="s">
        <v>196</v>
      </c>
      <c r="AJ6" s="731"/>
      <c r="AK6" s="732"/>
      <c r="AL6" s="397">
        <f>INT(AM6)/24+(AM6-INT(AM6))*100/60/24</f>
        <v>0.33333333333333298</v>
      </c>
      <c r="AM6" s="548">
        <v>8</v>
      </c>
      <c r="AN6" s="419" t="s">
        <v>197</v>
      </c>
      <c r="AO6" s="133"/>
      <c r="AP6" s="133"/>
      <c r="AQ6" s="133"/>
    </row>
    <row r="7" spans="2:47" ht="12.75" customHeight="1">
      <c r="B7" s="369" t="s">
        <v>198</v>
      </c>
      <c r="C7" s="369" t="s">
        <v>195</v>
      </c>
      <c r="D7" s="382" t="s">
        <v>199</v>
      </c>
      <c r="E7" s="383" t="s">
        <v>200</v>
      </c>
      <c r="F7" s="384"/>
      <c r="G7" s="385" t="s">
        <v>200</v>
      </c>
      <c r="H7" s="386" t="s">
        <v>201</v>
      </c>
      <c r="I7" s="382"/>
      <c r="J7" s="382"/>
      <c r="K7" s="382" t="s">
        <v>202</v>
      </c>
      <c r="L7" s="387" t="s">
        <v>203</v>
      </c>
      <c r="M7" s="271"/>
      <c r="N7" s="134"/>
      <c r="O7" s="305">
        <v>5</v>
      </c>
      <c r="P7" s="305">
        <v>10</v>
      </c>
      <c r="Q7" s="305">
        <v>15</v>
      </c>
      <c r="R7" s="306">
        <v>20</v>
      </c>
      <c r="S7" s="307">
        <v>25</v>
      </c>
      <c r="T7" s="308">
        <v>31</v>
      </c>
      <c r="U7" s="133"/>
      <c r="V7" s="550"/>
      <c r="Y7" s="45"/>
      <c r="AA7" s="18"/>
      <c r="AH7" s="733" t="s">
        <v>204</v>
      </c>
      <c r="AI7" s="734"/>
      <c r="AJ7" s="734"/>
      <c r="AK7" s="735"/>
      <c r="AL7" s="392"/>
      <c r="AM7" s="380">
        <v>4.0000000000000001E-3</v>
      </c>
      <c r="AN7" s="381" t="s">
        <v>205</v>
      </c>
      <c r="AO7" s="133"/>
      <c r="AR7" s="133"/>
      <c r="AS7" s="133"/>
    </row>
    <row r="8" spans="2:47" ht="14.25" customHeight="1">
      <c r="B8" s="420">
        <f t="shared" ref="B8:B38" si="0">IF($D$4=31,$Y$4,0)+IF($D$4=25,IF(C8&gt;25,+IF($Y$4=1,12,$Y$4-1),$Y$4))+IF($D$4=20,+IF(C8&gt;20,+IF($Y$4=1,12,$Y$4-1),$Y$4))+IF($D$4=15,+IF(C8&gt;15,+IF($Y$4=1,12,$Y$4-1),$Y$4))+IF($D$4=10,+IF(C8&gt;10,+IF($Y$4=1,12,$Y$4-1),$Y$4))+IF($D$4=5,+IF(C8&gt;5,+IF($Y$4=1,12,$Y$4-1),$Y$4))</f>
        <v>3</v>
      </c>
      <c r="C8" s="421">
        <f t="shared" ref="C8:C38" si="1">IF($D$4=20,R8,0)+IF($D$4=25,S8,0)+IF($D$4=31,T8,0)+IF($D$4=5,O8,0)+IF($D$4=10,P8,0)+IF($D$4=15,Q8,0)</f>
        <v>26</v>
      </c>
      <c r="D8" s="422" t="str">
        <f t="shared" ref="D8:D38" si="2">MID("日月火水木金土",WEEKDAY(DATE(IF(B8&gt;$B$38,$W$4-1,$W$4),B8,C8),1),1)</f>
        <v>土</v>
      </c>
      <c r="E8" s="423" t="str">
        <f t="shared" ref="E8:E38" si="3">IF($C$5="休日設定自由",H8,G8)</f>
        <v>Q</v>
      </c>
      <c r="F8" s="169"/>
      <c r="G8" s="424" t="str">
        <f t="shared" ref="G8:G38" si="4">IF($C$5="休日設定自由",0,IF(M8=FALSE,I8,J8))</f>
        <v>Q</v>
      </c>
      <c r="H8" s="109">
        <f>IF(M8=TRUE,"Q",0)</f>
        <v>0</v>
      </c>
      <c r="I8" s="425" t="str">
        <f t="shared" ref="I8:I38" si="5">IF(K8=TRUE,0,"Q")</f>
        <v>Q</v>
      </c>
      <c r="J8" s="426">
        <f>+IF(I8=0,"Q",0)</f>
        <v>0</v>
      </c>
      <c r="K8" s="427" t="b">
        <f t="shared" ref="K8:K38" si="6">IF($C$5=D8,"q",0)=IF($C$6=D8,"q",0)</f>
        <v>0</v>
      </c>
      <c r="L8" s="323"/>
      <c r="M8" s="18" t="b">
        <v>0</v>
      </c>
      <c r="O8" s="18">
        <v>6</v>
      </c>
      <c r="P8" s="18">
        <v>11</v>
      </c>
      <c r="Q8" s="18">
        <v>16</v>
      </c>
      <c r="R8" s="309">
        <v>21</v>
      </c>
      <c r="S8" s="310">
        <v>26</v>
      </c>
      <c r="T8" s="310">
        <v>1</v>
      </c>
      <c r="AB8" s="45"/>
      <c r="AC8" s="45"/>
      <c r="AD8" s="45"/>
      <c r="AE8" s="45"/>
      <c r="AF8" s="45"/>
      <c r="AH8" s="736" t="s">
        <v>206</v>
      </c>
      <c r="AI8" s="737"/>
      <c r="AJ8" s="737"/>
      <c r="AK8" s="738"/>
      <c r="AL8" s="393"/>
      <c r="AM8" s="380">
        <v>5.0000000000000001E-3</v>
      </c>
      <c r="AN8" s="699">
        <f ca="1">TODAY()</f>
        <v>41614</v>
      </c>
      <c r="AO8" s="700"/>
      <c r="AP8" s="700"/>
      <c r="AQ8" s="377"/>
    </row>
    <row r="9" spans="2:47" ht="14.25" customHeight="1">
      <c r="B9" s="420">
        <f t="shared" si="0"/>
        <v>3</v>
      </c>
      <c r="C9" s="421">
        <f t="shared" si="1"/>
        <v>27</v>
      </c>
      <c r="D9" s="422" t="str">
        <f t="shared" si="2"/>
        <v>日</v>
      </c>
      <c r="E9" s="423" t="str">
        <f t="shared" si="3"/>
        <v>Q</v>
      </c>
      <c r="F9" s="169"/>
      <c r="G9" s="424" t="str">
        <f t="shared" si="4"/>
        <v>Q</v>
      </c>
      <c r="H9" s="109">
        <f t="shared" ref="H9:H38" si="7">IF(M9=TRUE,"Q",0)</f>
        <v>0</v>
      </c>
      <c r="I9" s="425" t="str">
        <f t="shared" si="5"/>
        <v>Q</v>
      </c>
      <c r="J9" s="426">
        <f t="shared" ref="J9:J38" si="8">+IF(I9=0,"Q",0)</f>
        <v>0</v>
      </c>
      <c r="K9" s="427" t="b">
        <f t="shared" si="6"/>
        <v>0</v>
      </c>
      <c r="L9" s="323"/>
      <c r="M9" s="18" t="b">
        <v>0</v>
      </c>
      <c r="N9" s="200"/>
      <c r="O9" s="18">
        <v>7</v>
      </c>
      <c r="P9" s="18">
        <v>12</v>
      </c>
      <c r="Q9" s="18">
        <v>17</v>
      </c>
      <c r="R9" s="17">
        <v>22</v>
      </c>
      <c r="S9" s="206">
        <v>27</v>
      </c>
      <c r="T9" s="206">
        <v>2</v>
      </c>
      <c r="U9" s="200"/>
      <c r="V9" s="701" t="s">
        <v>207</v>
      </c>
      <c r="W9" s="702"/>
      <c r="X9" s="363" t="s">
        <v>208</v>
      </c>
      <c r="Y9" s="369" t="s">
        <v>209</v>
      </c>
      <c r="Z9" s="415" t="s">
        <v>210</v>
      </c>
      <c r="AA9" s="364" t="s">
        <v>211</v>
      </c>
      <c r="AB9" s="407" t="s">
        <v>212</v>
      </c>
      <c r="AC9" s="370" t="s">
        <v>213</v>
      </c>
      <c r="AD9" s="365"/>
      <c r="AE9" s="366"/>
      <c r="AG9" s="372" t="s">
        <v>214</v>
      </c>
      <c r="AH9" s="367" t="s">
        <v>215</v>
      </c>
      <c r="AI9" s="703" t="s">
        <v>216</v>
      </c>
      <c r="AJ9" s="704"/>
      <c r="AK9" s="368" t="s">
        <v>217</v>
      </c>
      <c r="AL9" s="394"/>
      <c r="AM9" s="371" t="s">
        <v>218</v>
      </c>
      <c r="AN9" s="554" t="s">
        <v>219</v>
      </c>
      <c r="AO9" s="705" t="s">
        <v>220</v>
      </c>
      <c r="AP9" s="706"/>
      <c r="AQ9" s="169"/>
      <c r="AR9" s="730" t="s">
        <v>221</v>
      </c>
      <c r="AS9" s="730"/>
      <c r="AT9" s="352"/>
      <c r="AU9" s="352"/>
    </row>
    <row r="10" spans="2:47" ht="14.25" customHeight="1">
      <c r="B10" s="420">
        <f t="shared" si="0"/>
        <v>3</v>
      </c>
      <c r="C10" s="421">
        <f t="shared" si="1"/>
        <v>28</v>
      </c>
      <c r="D10" s="422" t="str">
        <f t="shared" si="2"/>
        <v>月</v>
      </c>
      <c r="E10" s="423">
        <f t="shared" si="3"/>
        <v>0</v>
      </c>
      <c r="F10" s="169"/>
      <c r="G10" s="424">
        <f t="shared" si="4"/>
        <v>0</v>
      </c>
      <c r="H10" s="109">
        <f t="shared" si="7"/>
        <v>0</v>
      </c>
      <c r="I10" s="425">
        <f t="shared" si="5"/>
        <v>0</v>
      </c>
      <c r="J10" s="426" t="str">
        <f t="shared" si="8"/>
        <v>Q</v>
      </c>
      <c r="K10" s="427" t="b">
        <f t="shared" si="6"/>
        <v>1</v>
      </c>
      <c r="L10" s="323"/>
      <c r="M10" s="18" t="b">
        <v>0</v>
      </c>
      <c r="N10" s="200"/>
      <c r="O10" s="18">
        <v>8</v>
      </c>
      <c r="P10" s="18">
        <v>13</v>
      </c>
      <c r="Q10" s="18">
        <v>18</v>
      </c>
      <c r="R10" s="17">
        <v>23</v>
      </c>
      <c r="S10" s="206">
        <v>28</v>
      </c>
      <c r="T10" s="206">
        <v>3</v>
      </c>
      <c r="U10" s="200"/>
      <c r="V10" s="207" t="s">
        <v>168</v>
      </c>
      <c r="W10" s="346" t="s">
        <v>12</v>
      </c>
      <c r="X10" s="345"/>
      <c r="Y10" s="428">
        <f t="shared" ref="Y10:Y16" ca="1" si="9">IF(X10=0,0,(DATEDIF(X10,NOW(),"Y")))</f>
        <v>0</v>
      </c>
      <c r="Z10" s="416"/>
      <c r="AA10" s="417"/>
      <c r="AB10" s="376"/>
      <c r="AC10" s="362"/>
      <c r="AD10" s="18" t="b">
        <v>0</v>
      </c>
      <c r="AE10" s="429">
        <f t="shared" ref="AE10:AE16" si="10">IF(AD10=TRUE,1,0)</f>
        <v>0</v>
      </c>
      <c r="AG10" s="247">
        <v>600</v>
      </c>
      <c r="AH10" s="248">
        <v>700</v>
      </c>
      <c r="AI10" s="739">
        <v>800</v>
      </c>
      <c r="AJ10" s="740"/>
      <c r="AK10" s="249">
        <v>900</v>
      </c>
      <c r="AL10" s="395"/>
      <c r="AM10" s="555">
        <v>33805</v>
      </c>
      <c r="AN10" s="553" t="str">
        <f ca="1">IF(AM10&gt;0,DATEDIF(AM10,TODAY(),"Y")&amp;"年"&amp;DATEDIF(AM10,TODAY(),"YM")&amp;"ヶ月",0)</f>
        <v>21年4ヶ月</v>
      </c>
      <c r="AO10" s="135"/>
      <c r="AP10" s="552"/>
      <c r="AQ10" s="135"/>
      <c r="AR10" s="149"/>
      <c r="AS10" s="149"/>
      <c r="AT10" s="149"/>
      <c r="AU10" s="149"/>
    </row>
    <row r="11" spans="2:47" ht="14.25" customHeight="1">
      <c r="B11" s="420">
        <f t="shared" si="0"/>
        <v>3</v>
      </c>
      <c r="C11" s="421">
        <f t="shared" si="1"/>
        <v>29</v>
      </c>
      <c r="D11" s="422" t="str">
        <f t="shared" si="2"/>
        <v>火</v>
      </c>
      <c r="E11" s="423">
        <f t="shared" si="3"/>
        <v>0</v>
      </c>
      <c r="F11" s="169"/>
      <c r="G11" s="424">
        <f t="shared" si="4"/>
        <v>0</v>
      </c>
      <c r="H11" s="109">
        <f t="shared" si="7"/>
        <v>0</v>
      </c>
      <c r="I11" s="425">
        <f t="shared" si="5"/>
        <v>0</v>
      </c>
      <c r="J11" s="426" t="str">
        <f t="shared" si="8"/>
        <v>Q</v>
      </c>
      <c r="K11" s="427" t="b">
        <f t="shared" si="6"/>
        <v>1</v>
      </c>
      <c r="L11" s="323"/>
      <c r="M11" s="18" t="b">
        <v>0</v>
      </c>
      <c r="O11" s="18">
        <v>9</v>
      </c>
      <c r="P11" s="18">
        <v>14</v>
      </c>
      <c r="Q11" s="18">
        <v>19</v>
      </c>
      <c r="R11" s="17">
        <v>24</v>
      </c>
      <c r="S11" s="206">
        <v>29</v>
      </c>
      <c r="T11" s="206">
        <v>4</v>
      </c>
      <c r="V11" s="207" t="s">
        <v>171</v>
      </c>
      <c r="W11" s="346" t="s">
        <v>15</v>
      </c>
      <c r="X11" s="345"/>
      <c r="Y11" s="428">
        <f t="shared" ca="1" si="9"/>
        <v>0</v>
      </c>
      <c r="Z11" s="416"/>
      <c r="AA11" s="417"/>
      <c r="AB11" s="376"/>
      <c r="AC11" s="362"/>
      <c r="AD11" s="18" t="b">
        <v>0</v>
      </c>
      <c r="AE11" s="429">
        <f t="shared" si="10"/>
        <v>0</v>
      </c>
      <c r="AG11" s="247"/>
      <c r="AH11" s="248"/>
      <c r="AI11" s="739"/>
      <c r="AJ11" s="740"/>
      <c r="AK11" s="249"/>
      <c r="AL11" s="395"/>
      <c r="AM11" s="555"/>
      <c r="AN11" s="553">
        <f ca="1">IF(AM11&gt;0,DATEDIF(AM11,TODAY(),"Y")&amp;"年"&amp;DATEDIF(AM11,TODAY(),"YM")&amp;"ヶ月",0)</f>
        <v>0</v>
      </c>
      <c r="AO11" s="135"/>
      <c r="AP11" s="552"/>
      <c r="AQ11" s="135"/>
      <c r="AR11" s="149"/>
      <c r="AS11" s="149"/>
      <c r="AT11" s="149"/>
      <c r="AU11" s="149"/>
    </row>
    <row r="12" spans="2:47" ht="14.25" customHeight="1">
      <c r="B12" s="420">
        <f t="shared" si="0"/>
        <v>3</v>
      </c>
      <c r="C12" s="421">
        <f t="shared" si="1"/>
        <v>30</v>
      </c>
      <c r="D12" s="422" t="str">
        <f t="shared" si="2"/>
        <v>水</v>
      </c>
      <c r="E12" s="423">
        <f t="shared" si="3"/>
        <v>0</v>
      </c>
      <c r="F12" s="169"/>
      <c r="G12" s="424">
        <f t="shared" si="4"/>
        <v>0</v>
      </c>
      <c r="H12" s="109">
        <f t="shared" si="7"/>
        <v>0</v>
      </c>
      <c r="I12" s="425">
        <f t="shared" si="5"/>
        <v>0</v>
      </c>
      <c r="J12" s="426" t="str">
        <f t="shared" si="8"/>
        <v>Q</v>
      </c>
      <c r="K12" s="427" t="b">
        <f t="shared" si="6"/>
        <v>1</v>
      </c>
      <c r="L12" s="323"/>
      <c r="M12" s="18" t="b">
        <v>0</v>
      </c>
      <c r="O12" s="18">
        <v>10</v>
      </c>
      <c r="P12" s="18">
        <v>15</v>
      </c>
      <c r="Q12" s="18">
        <v>20</v>
      </c>
      <c r="R12" s="17">
        <v>25</v>
      </c>
      <c r="S12" s="206">
        <v>30</v>
      </c>
      <c r="T12" s="206">
        <v>5</v>
      </c>
      <c r="V12" s="132"/>
      <c r="Z12" s="350"/>
      <c r="AA12" s="313"/>
      <c r="AB12" s="313"/>
      <c r="AN12" s="45"/>
      <c r="AO12" s="45"/>
      <c r="AP12" s="45"/>
      <c r="AQ12" s="45"/>
      <c r="AR12" s="45"/>
    </row>
    <row r="13" spans="2:47" ht="14.25" customHeight="1">
      <c r="B13" s="420">
        <f t="shared" si="0"/>
        <v>3</v>
      </c>
      <c r="C13" s="421">
        <f t="shared" si="1"/>
        <v>31</v>
      </c>
      <c r="D13" s="422" t="str">
        <f t="shared" si="2"/>
        <v>木</v>
      </c>
      <c r="E13" s="423">
        <f t="shared" si="3"/>
        <v>0</v>
      </c>
      <c r="F13" s="169"/>
      <c r="G13" s="424">
        <f t="shared" si="4"/>
        <v>0</v>
      </c>
      <c r="H13" s="109">
        <f t="shared" si="7"/>
        <v>0</v>
      </c>
      <c r="I13" s="425">
        <f t="shared" si="5"/>
        <v>0</v>
      </c>
      <c r="J13" s="426" t="str">
        <f t="shared" si="8"/>
        <v>Q</v>
      </c>
      <c r="K13" s="427" t="b">
        <f t="shared" si="6"/>
        <v>1</v>
      </c>
      <c r="L13" s="323"/>
      <c r="M13" s="18" t="b">
        <v>0</v>
      </c>
      <c r="O13" s="18">
        <v>11</v>
      </c>
      <c r="P13" s="18">
        <v>16</v>
      </c>
      <c r="Q13" s="18">
        <v>21</v>
      </c>
      <c r="R13" s="17">
        <v>26</v>
      </c>
      <c r="S13" s="206">
        <v>31</v>
      </c>
      <c r="T13" s="206">
        <v>6</v>
      </c>
      <c r="V13" s="132"/>
      <c r="W13" s="200"/>
      <c r="Z13" s="350"/>
      <c r="AA13" s="313"/>
      <c r="AB13" s="313"/>
      <c r="AN13" s="45"/>
      <c r="AO13" s="45"/>
      <c r="AP13" s="45"/>
      <c r="AQ13" s="45"/>
      <c r="AR13" s="45"/>
    </row>
    <row r="14" spans="2:47" ht="14.25" customHeight="1">
      <c r="B14" s="420">
        <f t="shared" si="0"/>
        <v>4</v>
      </c>
      <c r="C14" s="421">
        <f t="shared" si="1"/>
        <v>1</v>
      </c>
      <c r="D14" s="422" t="str">
        <f t="shared" si="2"/>
        <v>金</v>
      </c>
      <c r="E14" s="423">
        <f t="shared" si="3"/>
        <v>0</v>
      </c>
      <c r="F14" s="169"/>
      <c r="G14" s="424">
        <f t="shared" si="4"/>
        <v>0</v>
      </c>
      <c r="H14" s="109">
        <f t="shared" si="7"/>
        <v>0</v>
      </c>
      <c r="I14" s="425">
        <f t="shared" si="5"/>
        <v>0</v>
      </c>
      <c r="J14" s="426" t="str">
        <f t="shared" si="8"/>
        <v>Q</v>
      </c>
      <c r="K14" s="427" t="b">
        <f t="shared" si="6"/>
        <v>1</v>
      </c>
      <c r="L14" s="323"/>
      <c r="M14" s="18" t="b">
        <v>0</v>
      </c>
      <c r="O14" s="18">
        <v>12</v>
      </c>
      <c r="P14" s="18">
        <v>17</v>
      </c>
      <c r="Q14" s="18">
        <v>22</v>
      </c>
      <c r="R14" s="17">
        <v>27</v>
      </c>
      <c r="S14" s="206">
        <v>1</v>
      </c>
      <c r="T14" s="206">
        <v>7</v>
      </c>
      <c r="V14" s="729" t="s">
        <v>222</v>
      </c>
      <c r="W14" s="741"/>
      <c r="X14" s="363" t="s">
        <v>208</v>
      </c>
      <c r="Y14" s="369" t="s">
        <v>209</v>
      </c>
      <c r="Z14" s="408" t="s">
        <v>210</v>
      </c>
      <c r="AA14" s="364" t="s">
        <v>211</v>
      </c>
      <c r="AB14" s="375" t="s">
        <v>212</v>
      </c>
      <c r="AC14" s="370" t="s">
        <v>213</v>
      </c>
      <c r="AD14" s="365"/>
      <c r="AE14" s="366"/>
      <c r="AF14" s="31"/>
      <c r="AG14" s="742" t="s">
        <v>223</v>
      </c>
      <c r="AH14" s="743"/>
      <c r="AI14" s="729" t="s">
        <v>218</v>
      </c>
      <c r="AJ14" s="730"/>
      <c r="AK14" s="730"/>
      <c r="AL14" s="396"/>
      <c r="AM14" s="554" t="s">
        <v>219</v>
      </c>
      <c r="AN14" s="744" t="s">
        <v>220</v>
      </c>
      <c r="AO14" s="745"/>
      <c r="AP14" s="746" t="s">
        <v>221</v>
      </c>
      <c r="AQ14" s="730"/>
      <c r="AR14" s="551"/>
      <c r="AS14" s="352"/>
      <c r="AT14" s="352"/>
      <c r="AU14" s="352"/>
    </row>
    <row r="15" spans="2:47" ht="14.25" customHeight="1">
      <c r="B15" s="420">
        <f t="shared" si="0"/>
        <v>4</v>
      </c>
      <c r="C15" s="421">
        <f t="shared" si="1"/>
        <v>2</v>
      </c>
      <c r="D15" s="422" t="str">
        <f t="shared" si="2"/>
        <v>土</v>
      </c>
      <c r="E15" s="423" t="str">
        <f t="shared" si="3"/>
        <v>Q</v>
      </c>
      <c r="F15" s="169"/>
      <c r="G15" s="424" t="str">
        <f t="shared" si="4"/>
        <v>Q</v>
      </c>
      <c r="H15" s="109">
        <f t="shared" si="7"/>
        <v>0</v>
      </c>
      <c r="I15" s="425" t="str">
        <f t="shared" si="5"/>
        <v>Q</v>
      </c>
      <c r="J15" s="426">
        <f t="shared" si="8"/>
        <v>0</v>
      </c>
      <c r="K15" s="427" t="b">
        <f t="shared" si="6"/>
        <v>0</v>
      </c>
      <c r="L15" s="323"/>
      <c r="M15" s="18" t="b">
        <v>0</v>
      </c>
      <c r="O15" s="18">
        <v>13</v>
      </c>
      <c r="P15" s="18">
        <v>18</v>
      </c>
      <c r="Q15" s="18">
        <v>23</v>
      </c>
      <c r="R15" s="17">
        <v>28</v>
      </c>
      <c r="S15" s="206">
        <v>2</v>
      </c>
      <c r="T15" s="206">
        <v>8</v>
      </c>
      <c r="V15" s="210" t="s">
        <v>173</v>
      </c>
      <c r="W15" s="346" t="s">
        <v>224</v>
      </c>
      <c r="X15" s="345"/>
      <c r="Y15" s="428">
        <f t="shared" ca="1" si="9"/>
        <v>0</v>
      </c>
      <c r="Z15" s="416"/>
      <c r="AA15" s="594" t="s">
        <v>225</v>
      </c>
      <c r="AB15" s="376"/>
      <c r="AC15" s="362"/>
      <c r="AD15" s="18" t="b">
        <v>0</v>
      </c>
      <c r="AE15" s="429">
        <f t="shared" si="10"/>
        <v>0</v>
      </c>
      <c r="AG15" s="720"/>
      <c r="AH15" s="721"/>
      <c r="AI15" s="722"/>
      <c r="AJ15" s="723"/>
      <c r="AK15" s="723"/>
      <c r="AL15" s="150"/>
      <c r="AM15" s="553">
        <f ca="1">IF(AI15&gt;0,DATEDIF(AI15,TODAY(),"Y")&amp;"年"&amp;DATEDIF(AI15,TODAY(),"YM")&amp;"ヶ月",0)</f>
        <v>0</v>
      </c>
      <c r="AN15" s="135"/>
      <c r="AO15" s="552"/>
      <c r="AP15" s="135"/>
      <c r="AQ15" s="149"/>
      <c r="AR15" s="149"/>
      <c r="AS15" s="149"/>
      <c r="AT15" s="149"/>
      <c r="AU15" s="149"/>
    </row>
    <row r="16" spans="2:47" ht="14.25" customHeight="1">
      <c r="B16" s="420">
        <f t="shared" si="0"/>
        <v>4</v>
      </c>
      <c r="C16" s="421">
        <f t="shared" si="1"/>
        <v>3</v>
      </c>
      <c r="D16" s="422" t="str">
        <f t="shared" si="2"/>
        <v>日</v>
      </c>
      <c r="E16" s="423" t="str">
        <f t="shared" si="3"/>
        <v>Q</v>
      </c>
      <c r="F16" s="169"/>
      <c r="G16" s="424" t="str">
        <f t="shared" si="4"/>
        <v>Q</v>
      </c>
      <c r="H16" s="109">
        <f t="shared" si="7"/>
        <v>0</v>
      </c>
      <c r="I16" s="425" t="str">
        <f t="shared" si="5"/>
        <v>Q</v>
      </c>
      <c r="J16" s="426">
        <f t="shared" si="8"/>
        <v>0</v>
      </c>
      <c r="K16" s="427" t="b">
        <f t="shared" si="6"/>
        <v>0</v>
      </c>
      <c r="L16" s="323"/>
      <c r="M16" s="18" t="b">
        <v>0</v>
      </c>
      <c r="O16" s="18">
        <v>14</v>
      </c>
      <c r="P16" s="18">
        <v>19</v>
      </c>
      <c r="Q16" s="18">
        <v>24</v>
      </c>
      <c r="R16" s="17">
        <v>29</v>
      </c>
      <c r="S16" s="206">
        <v>3</v>
      </c>
      <c r="T16" s="206">
        <v>9</v>
      </c>
      <c r="V16" s="210" t="s">
        <v>174</v>
      </c>
      <c r="W16" s="346" t="s">
        <v>226</v>
      </c>
      <c r="X16" s="345"/>
      <c r="Y16" s="428">
        <f t="shared" ca="1" si="9"/>
        <v>0</v>
      </c>
      <c r="Z16" s="416"/>
      <c r="AA16" s="594" t="s">
        <v>225</v>
      </c>
      <c r="AB16" s="376"/>
      <c r="AC16" s="362"/>
      <c r="AD16" s="18" t="b">
        <v>0</v>
      </c>
      <c r="AE16" s="429">
        <f t="shared" si="10"/>
        <v>0</v>
      </c>
      <c r="AG16" s="720"/>
      <c r="AH16" s="721"/>
      <c r="AI16" s="722"/>
      <c r="AJ16" s="723"/>
      <c r="AK16" s="723"/>
      <c r="AL16" s="150"/>
      <c r="AM16" s="553">
        <f ca="1">IF(AI16&gt;0,DATEDIF(AI16,TODAY(),"Y")&amp;"年"&amp;DATEDIF(AI16,TODAY(),"YM")&amp;"ヶ月",0)</f>
        <v>0</v>
      </c>
      <c r="AN16" s="135"/>
      <c r="AO16" s="552"/>
      <c r="AP16" s="135"/>
      <c r="AQ16" s="149"/>
      <c r="AR16" s="149"/>
      <c r="AS16" s="149"/>
      <c r="AT16" s="149"/>
      <c r="AU16" s="149"/>
    </row>
    <row r="17" spans="2:29" ht="14.25" customHeight="1">
      <c r="B17" s="420">
        <f t="shared" si="0"/>
        <v>4</v>
      </c>
      <c r="C17" s="421">
        <f t="shared" si="1"/>
        <v>4</v>
      </c>
      <c r="D17" s="422" t="str">
        <f t="shared" si="2"/>
        <v>月</v>
      </c>
      <c r="E17" s="423">
        <f t="shared" si="3"/>
        <v>0</v>
      </c>
      <c r="F17" s="169"/>
      <c r="G17" s="424">
        <f t="shared" si="4"/>
        <v>0</v>
      </c>
      <c r="H17" s="109">
        <f t="shared" si="7"/>
        <v>0</v>
      </c>
      <c r="I17" s="425">
        <f t="shared" si="5"/>
        <v>0</v>
      </c>
      <c r="J17" s="426" t="str">
        <f t="shared" si="8"/>
        <v>Q</v>
      </c>
      <c r="K17" s="427" t="b">
        <f t="shared" si="6"/>
        <v>1</v>
      </c>
      <c r="L17" s="323"/>
      <c r="M17" s="18" t="b">
        <v>0</v>
      </c>
      <c r="O17" s="18">
        <v>15</v>
      </c>
      <c r="P17" s="18">
        <v>20</v>
      </c>
      <c r="Q17" s="18">
        <v>25</v>
      </c>
      <c r="R17" s="17">
        <v>30</v>
      </c>
      <c r="S17" s="206">
        <v>4</v>
      </c>
      <c r="T17" s="206">
        <v>10</v>
      </c>
    </row>
    <row r="18" spans="2:29" ht="14.25" customHeight="1">
      <c r="B18" s="420">
        <f t="shared" si="0"/>
        <v>4</v>
      </c>
      <c r="C18" s="421">
        <f t="shared" si="1"/>
        <v>5</v>
      </c>
      <c r="D18" s="422" t="str">
        <f t="shared" si="2"/>
        <v>火</v>
      </c>
      <c r="E18" s="423">
        <f t="shared" si="3"/>
        <v>0</v>
      </c>
      <c r="F18" s="169"/>
      <c r="G18" s="424">
        <f t="shared" si="4"/>
        <v>0</v>
      </c>
      <c r="H18" s="109">
        <f t="shared" si="7"/>
        <v>0</v>
      </c>
      <c r="I18" s="425">
        <f t="shared" si="5"/>
        <v>0</v>
      </c>
      <c r="J18" s="426" t="str">
        <f t="shared" si="8"/>
        <v>Q</v>
      </c>
      <c r="K18" s="427" t="b">
        <f t="shared" si="6"/>
        <v>1</v>
      </c>
      <c r="L18" s="323"/>
      <c r="M18" s="18" t="b">
        <v>0</v>
      </c>
      <c r="O18" s="18">
        <v>16</v>
      </c>
      <c r="P18" s="18">
        <v>21</v>
      </c>
      <c r="Q18" s="18">
        <v>26</v>
      </c>
      <c r="R18" s="17">
        <v>31</v>
      </c>
      <c r="S18" s="206">
        <v>5</v>
      </c>
      <c r="T18" s="206">
        <v>11</v>
      </c>
    </row>
    <row r="19" spans="2:29" ht="14.25" customHeight="1">
      <c r="B19" s="420">
        <f t="shared" si="0"/>
        <v>4</v>
      </c>
      <c r="C19" s="421">
        <f t="shared" si="1"/>
        <v>6</v>
      </c>
      <c r="D19" s="422" t="str">
        <f t="shared" si="2"/>
        <v>水</v>
      </c>
      <c r="E19" s="423">
        <f t="shared" si="3"/>
        <v>0</v>
      </c>
      <c r="F19" s="169"/>
      <c r="G19" s="424">
        <f t="shared" si="4"/>
        <v>0</v>
      </c>
      <c r="H19" s="109">
        <f t="shared" si="7"/>
        <v>0</v>
      </c>
      <c r="I19" s="425">
        <f t="shared" si="5"/>
        <v>0</v>
      </c>
      <c r="J19" s="426" t="str">
        <f t="shared" si="8"/>
        <v>Q</v>
      </c>
      <c r="K19" s="427" t="b">
        <f t="shared" si="6"/>
        <v>1</v>
      </c>
      <c r="L19" s="323"/>
      <c r="M19" s="18" t="b">
        <v>0</v>
      </c>
      <c r="O19" s="18">
        <v>17</v>
      </c>
      <c r="P19" s="18">
        <v>22</v>
      </c>
      <c r="Q19" s="18">
        <v>27</v>
      </c>
      <c r="R19" s="17">
        <v>1</v>
      </c>
      <c r="S19" s="206">
        <v>6</v>
      </c>
      <c r="T19" s="206">
        <v>12</v>
      </c>
    </row>
    <row r="20" spans="2:29" ht="14.25" customHeight="1">
      <c r="B20" s="420">
        <f t="shared" si="0"/>
        <v>4</v>
      </c>
      <c r="C20" s="421">
        <f t="shared" si="1"/>
        <v>7</v>
      </c>
      <c r="D20" s="422" t="str">
        <f t="shared" si="2"/>
        <v>木</v>
      </c>
      <c r="E20" s="423">
        <f t="shared" si="3"/>
        <v>0</v>
      </c>
      <c r="F20" s="169"/>
      <c r="G20" s="424">
        <f t="shared" si="4"/>
        <v>0</v>
      </c>
      <c r="H20" s="109">
        <f t="shared" si="7"/>
        <v>0</v>
      </c>
      <c r="I20" s="425">
        <f t="shared" si="5"/>
        <v>0</v>
      </c>
      <c r="J20" s="426" t="str">
        <f t="shared" si="8"/>
        <v>Q</v>
      </c>
      <c r="K20" s="427" t="b">
        <f t="shared" si="6"/>
        <v>1</v>
      </c>
      <c r="L20" s="323"/>
      <c r="M20" s="18" t="b">
        <v>0</v>
      </c>
      <c r="O20" s="18">
        <v>18</v>
      </c>
      <c r="P20" s="18">
        <v>23</v>
      </c>
      <c r="Q20" s="18">
        <v>28</v>
      </c>
      <c r="R20" s="17">
        <v>2</v>
      </c>
      <c r="S20" s="206">
        <v>7</v>
      </c>
      <c r="T20" s="206">
        <v>13</v>
      </c>
    </row>
    <row r="21" spans="2:29" ht="14.25" customHeight="1">
      <c r="B21" s="420">
        <f t="shared" si="0"/>
        <v>4</v>
      </c>
      <c r="C21" s="421">
        <f t="shared" si="1"/>
        <v>8</v>
      </c>
      <c r="D21" s="422" t="str">
        <f t="shared" si="2"/>
        <v>金</v>
      </c>
      <c r="E21" s="423">
        <f t="shared" si="3"/>
        <v>0</v>
      </c>
      <c r="F21" s="169"/>
      <c r="G21" s="424">
        <f t="shared" si="4"/>
        <v>0</v>
      </c>
      <c r="H21" s="109">
        <f t="shared" si="7"/>
        <v>0</v>
      </c>
      <c r="I21" s="425">
        <f t="shared" si="5"/>
        <v>0</v>
      </c>
      <c r="J21" s="426" t="str">
        <f t="shared" si="8"/>
        <v>Q</v>
      </c>
      <c r="K21" s="427" t="b">
        <f t="shared" si="6"/>
        <v>1</v>
      </c>
      <c r="L21" s="323"/>
      <c r="M21" s="18" t="b">
        <v>0</v>
      </c>
      <c r="O21" s="18">
        <v>19</v>
      </c>
      <c r="P21" s="18">
        <v>24</v>
      </c>
      <c r="Q21" s="18">
        <v>29</v>
      </c>
      <c r="R21" s="17">
        <v>3</v>
      </c>
      <c r="S21" s="206">
        <v>8</v>
      </c>
      <c r="T21" s="206">
        <v>14</v>
      </c>
      <c r="W21" s="644" t="s">
        <v>227</v>
      </c>
      <c r="X21" s="642"/>
      <c r="Y21" s="642"/>
      <c r="Z21" s="643"/>
      <c r="AA21" s="515"/>
      <c r="AB21" s="515"/>
      <c r="AC21" s="515"/>
    </row>
    <row r="22" spans="2:29" ht="14.25" customHeight="1">
      <c r="B22" s="420">
        <f t="shared" si="0"/>
        <v>4</v>
      </c>
      <c r="C22" s="421">
        <f t="shared" si="1"/>
        <v>9</v>
      </c>
      <c r="D22" s="422" t="str">
        <f t="shared" si="2"/>
        <v>土</v>
      </c>
      <c r="E22" s="423" t="str">
        <f t="shared" si="3"/>
        <v>Q</v>
      </c>
      <c r="F22" s="169"/>
      <c r="G22" s="424" t="str">
        <f t="shared" si="4"/>
        <v>Q</v>
      </c>
      <c r="H22" s="109">
        <f t="shared" si="7"/>
        <v>0</v>
      </c>
      <c r="I22" s="425" t="str">
        <f t="shared" si="5"/>
        <v>Q</v>
      </c>
      <c r="J22" s="426">
        <f t="shared" si="8"/>
        <v>0</v>
      </c>
      <c r="K22" s="427" t="b">
        <f t="shared" si="6"/>
        <v>0</v>
      </c>
      <c r="L22" s="323"/>
      <c r="M22" s="18" t="b">
        <v>0</v>
      </c>
      <c r="O22" s="18">
        <v>20</v>
      </c>
      <c r="P22" s="18">
        <v>25</v>
      </c>
      <c r="Q22" s="18">
        <v>30</v>
      </c>
      <c r="R22" s="17">
        <v>4</v>
      </c>
      <c r="S22" s="206">
        <v>9</v>
      </c>
      <c r="T22" s="206">
        <v>15</v>
      </c>
      <c r="W22" s="645" t="s">
        <v>294</v>
      </c>
      <c r="X22" s="642"/>
      <c r="Y22" s="642"/>
      <c r="Z22" s="643"/>
      <c r="AA22" s="515"/>
      <c r="AB22" s="515"/>
      <c r="AC22" s="515"/>
    </row>
    <row r="23" spans="2:29" ht="14.25" customHeight="1">
      <c r="B23" s="420">
        <f t="shared" si="0"/>
        <v>4</v>
      </c>
      <c r="C23" s="421">
        <f t="shared" si="1"/>
        <v>10</v>
      </c>
      <c r="D23" s="422" t="str">
        <f t="shared" si="2"/>
        <v>日</v>
      </c>
      <c r="E23" s="423" t="str">
        <f t="shared" si="3"/>
        <v>Q</v>
      </c>
      <c r="F23" s="169"/>
      <c r="G23" s="424" t="str">
        <f t="shared" si="4"/>
        <v>Q</v>
      </c>
      <c r="H23" s="109">
        <f t="shared" si="7"/>
        <v>0</v>
      </c>
      <c r="I23" s="425" t="str">
        <f t="shared" si="5"/>
        <v>Q</v>
      </c>
      <c r="J23" s="426">
        <f t="shared" si="8"/>
        <v>0</v>
      </c>
      <c r="K23" s="427" t="b">
        <f t="shared" si="6"/>
        <v>0</v>
      </c>
      <c r="L23" s="323"/>
      <c r="M23" s="18" t="b">
        <v>0</v>
      </c>
      <c r="O23" s="18">
        <v>21</v>
      </c>
      <c r="P23" s="18">
        <v>26</v>
      </c>
      <c r="Q23" s="18">
        <v>31</v>
      </c>
      <c r="R23" s="17">
        <v>5</v>
      </c>
      <c r="S23" s="206">
        <v>10</v>
      </c>
      <c r="T23" s="206">
        <v>16</v>
      </c>
      <c r="W23" s="644" t="s">
        <v>228</v>
      </c>
      <c r="X23" s="642"/>
      <c r="Y23" s="642"/>
      <c r="Z23" s="643"/>
      <c r="AA23" s="515"/>
      <c r="AB23" s="515"/>
      <c r="AC23" s="515"/>
    </row>
    <row r="24" spans="2:29" ht="14.25" customHeight="1">
      <c r="B24" s="420">
        <f t="shared" si="0"/>
        <v>4</v>
      </c>
      <c r="C24" s="421">
        <f t="shared" si="1"/>
        <v>11</v>
      </c>
      <c r="D24" s="422" t="str">
        <f t="shared" si="2"/>
        <v>月</v>
      </c>
      <c r="E24" s="423">
        <f t="shared" si="3"/>
        <v>0</v>
      </c>
      <c r="F24" s="169"/>
      <c r="G24" s="424">
        <f t="shared" si="4"/>
        <v>0</v>
      </c>
      <c r="H24" s="109">
        <f t="shared" si="7"/>
        <v>0</v>
      </c>
      <c r="I24" s="425">
        <f t="shared" si="5"/>
        <v>0</v>
      </c>
      <c r="J24" s="426" t="str">
        <f t="shared" si="8"/>
        <v>Q</v>
      </c>
      <c r="K24" s="427" t="b">
        <f t="shared" si="6"/>
        <v>1</v>
      </c>
      <c r="L24" s="323"/>
      <c r="M24" s="18" t="b">
        <v>0</v>
      </c>
      <c r="O24" s="18">
        <v>22</v>
      </c>
      <c r="P24" s="18">
        <v>27</v>
      </c>
      <c r="Q24" s="18">
        <v>1</v>
      </c>
      <c r="R24" s="17">
        <v>6</v>
      </c>
      <c r="S24" s="206">
        <v>11</v>
      </c>
      <c r="T24" s="206">
        <v>17</v>
      </c>
    </row>
    <row r="25" spans="2:29" ht="14.25" customHeight="1">
      <c r="B25" s="420">
        <f t="shared" si="0"/>
        <v>4</v>
      </c>
      <c r="C25" s="421">
        <f t="shared" si="1"/>
        <v>12</v>
      </c>
      <c r="D25" s="422" t="str">
        <f t="shared" si="2"/>
        <v>火</v>
      </c>
      <c r="E25" s="423">
        <f t="shared" si="3"/>
        <v>0</v>
      </c>
      <c r="F25" s="169"/>
      <c r="G25" s="424">
        <f t="shared" si="4"/>
        <v>0</v>
      </c>
      <c r="H25" s="109">
        <f t="shared" si="7"/>
        <v>0</v>
      </c>
      <c r="I25" s="425">
        <f t="shared" si="5"/>
        <v>0</v>
      </c>
      <c r="J25" s="426" t="str">
        <f t="shared" si="8"/>
        <v>Q</v>
      </c>
      <c r="K25" s="427" t="b">
        <f t="shared" si="6"/>
        <v>1</v>
      </c>
      <c r="L25" s="323"/>
      <c r="M25" s="18" t="b">
        <v>0</v>
      </c>
      <c r="O25" s="18">
        <v>23</v>
      </c>
      <c r="P25" s="18">
        <v>28</v>
      </c>
      <c r="Q25" s="18">
        <v>2</v>
      </c>
      <c r="R25" s="17">
        <v>7</v>
      </c>
      <c r="S25" s="206">
        <v>12</v>
      </c>
      <c r="T25" s="206">
        <v>18</v>
      </c>
    </row>
    <row r="26" spans="2:29" ht="14.25" customHeight="1">
      <c r="B26" s="420">
        <f t="shared" si="0"/>
        <v>4</v>
      </c>
      <c r="C26" s="421">
        <f t="shared" si="1"/>
        <v>13</v>
      </c>
      <c r="D26" s="422" t="str">
        <f t="shared" si="2"/>
        <v>水</v>
      </c>
      <c r="E26" s="423">
        <f t="shared" si="3"/>
        <v>0</v>
      </c>
      <c r="F26" s="169"/>
      <c r="G26" s="424">
        <f t="shared" si="4"/>
        <v>0</v>
      </c>
      <c r="H26" s="109">
        <f t="shared" si="7"/>
        <v>0</v>
      </c>
      <c r="I26" s="425">
        <f t="shared" si="5"/>
        <v>0</v>
      </c>
      <c r="J26" s="426" t="str">
        <f t="shared" si="8"/>
        <v>Q</v>
      </c>
      <c r="K26" s="427" t="b">
        <f t="shared" si="6"/>
        <v>1</v>
      </c>
      <c r="L26" s="323"/>
      <c r="M26" s="18" t="b">
        <v>0</v>
      </c>
      <c r="O26" s="18">
        <v>24</v>
      </c>
      <c r="P26" s="18">
        <v>29</v>
      </c>
      <c r="Q26" s="18">
        <v>3</v>
      </c>
      <c r="R26" s="17">
        <v>8</v>
      </c>
      <c r="S26" s="206">
        <v>13</v>
      </c>
      <c r="T26" s="206">
        <v>19</v>
      </c>
    </row>
    <row r="27" spans="2:29" ht="14.25" customHeight="1">
      <c r="B27" s="420">
        <f t="shared" si="0"/>
        <v>4</v>
      </c>
      <c r="C27" s="421">
        <f t="shared" si="1"/>
        <v>14</v>
      </c>
      <c r="D27" s="422" t="str">
        <f t="shared" si="2"/>
        <v>木</v>
      </c>
      <c r="E27" s="423">
        <f t="shared" si="3"/>
        <v>0</v>
      </c>
      <c r="F27" s="169"/>
      <c r="G27" s="424">
        <f t="shared" si="4"/>
        <v>0</v>
      </c>
      <c r="H27" s="109">
        <f t="shared" si="7"/>
        <v>0</v>
      </c>
      <c r="I27" s="425">
        <f t="shared" si="5"/>
        <v>0</v>
      </c>
      <c r="J27" s="426" t="str">
        <f t="shared" si="8"/>
        <v>Q</v>
      </c>
      <c r="K27" s="427" t="b">
        <f t="shared" si="6"/>
        <v>1</v>
      </c>
      <c r="L27" s="323"/>
      <c r="M27" s="18" t="b">
        <v>0</v>
      </c>
      <c r="O27" s="18">
        <v>25</v>
      </c>
      <c r="P27" s="18">
        <v>30</v>
      </c>
      <c r="Q27" s="18">
        <v>4</v>
      </c>
      <c r="R27" s="17">
        <v>9</v>
      </c>
      <c r="S27" s="206">
        <v>14</v>
      </c>
      <c r="T27" s="206">
        <v>20</v>
      </c>
    </row>
    <row r="28" spans="2:29" ht="14.25" customHeight="1">
      <c r="B28" s="420">
        <f t="shared" si="0"/>
        <v>4</v>
      </c>
      <c r="C28" s="421">
        <f t="shared" si="1"/>
        <v>15</v>
      </c>
      <c r="D28" s="422" t="str">
        <f t="shared" si="2"/>
        <v>金</v>
      </c>
      <c r="E28" s="423">
        <f t="shared" si="3"/>
        <v>0</v>
      </c>
      <c r="F28" s="169"/>
      <c r="G28" s="424">
        <f t="shared" si="4"/>
        <v>0</v>
      </c>
      <c r="H28" s="109">
        <f t="shared" si="7"/>
        <v>0</v>
      </c>
      <c r="I28" s="425">
        <f t="shared" si="5"/>
        <v>0</v>
      </c>
      <c r="J28" s="426" t="str">
        <f t="shared" si="8"/>
        <v>Q</v>
      </c>
      <c r="K28" s="427" t="b">
        <f t="shared" si="6"/>
        <v>1</v>
      </c>
      <c r="L28" s="323"/>
      <c r="M28" s="18" t="b">
        <v>0</v>
      </c>
      <c r="O28" s="18">
        <v>26</v>
      </c>
      <c r="P28" s="18">
        <v>31</v>
      </c>
      <c r="Q28" s="18">
        <v>5</v>
      </c>
      <c r="R28" s="17">
        <v>10</v>
      </c>
      <c r="S28" s="206">
        <v>15</v>
      </c>
      <c r="T28" s="206">
        <v>21</v>
      </c>
    </row>
    <row r="29" spans="2:29" ht="14.25" customHeight="1">
      <c r="B29" s="420">
        <f t="shared" si="0"/>
        <v>4</v>
      </c>
      <c r="C29" s="421">
        <f t="shared" si="1"/>
        <v>16</v>
      </c>
      <c r="D29" s="422" t="str">
        <f t="shared" si="2"/>
        <v>土</v>
      </c>
      <c r="E29" s="423" t="str">
        <f t="shared" si="3"/>
        <v>Q</v>
      </c>
      <c r="F29" s="169"/>
      <c r="G29" s="424" t="str">
        <f t="shared" si="4"/>
        <v>Q</v>
      </c>
      <c r="H29" s="109">
        <f t="shared" si="7"/>
        <v>0</v>
      </c>
      <c r="I29" s="425" t="str">
        <f t="shared" si="5"/>
        <v>Q</v>
      </c>
      <c r="J29" s="426">
        <f t="shared" si="8"/>
        <v>0</v>
      </c>
      <c r="K29" s="427" t="b">
        <f t="shared" si="6"/>
        <v>0</v>
      </c>
      <c r="L29" s="323"/>
      <c r="M29" s="18" t="b">
        <v>0</v>
      </c>
      <c r="O29" s="18">
        <v>27</v>
      </c>
      <c r="P29" s="18">
        <v>1</v>
      </c>
      <c r="Q29" s="18">
        <v>6</v>
      </c>
      <c r="R29" s="17">
        <v>11</v>
      </c>
      <c r="S29" s="206">
        <v>16</v>
      </c>
      <c r="T29" s="206">
        <v>22</v>
      </c>
    </row>
    <row r="30" spans="2:29" ht="14.25" customHeight="1">
      <c r="B30" s="420">
        <f t="shared" si="0"/>
        <v>4</v>
      </c>
      <c r="C30" s="421">
        <f t="shared" si="1"/>
        <v>17</v>
      </c>
      <c r="D30" s="422" t="str">
        <f t="shared" si="2"/>
        <v>日</v>
      </c>
      <c r="E30" s="423" t="str">
        <f t="shared" si="3"/>
        <v>Q</v>
      </c>
      <c r="F30" s="169"/>
      <c r="G30" s="424" t="str">
        <f t="shared" si="4"/>
        <v>Q</v>
      </c>
      <c r="H30" s="109">
        <f t="shared" si="7"/>
        <v>0</v>
      </c>
      <c r="I30" s="425" t="str">
        <f t="shared" si="5"/>
        <v>Q</v>
      </c>
      <c r="J30" s="426">
        <f t="shared" si="8"/>
        <v>0</v>
      </c>
      <c r="K30" s="427" t="b">
        <f t="shared" si="6"/>
        <v>0</v>
      </c>
      <c r="L30" s="323"/>
      <c r="M30" s="18" t="b">
        <v>0</v>
      </c>
      <c r="O30" s="18">
        <v>28</v>
      </c>
      <c r="P30" s="18">
        <v>2</v>
      </c>
      <c r="Q30" s="18">
        <v>7</v>
      </c>
      <c r="R30" s="17">
        <v>12</v>
      </c>
      <c r="S30" s="206">
        <v>17</v>
      </c>
      <c r="T30" s="206">
        <v>23</v>
      </c>
    </row>
    <row r="31" spans="2:29" ht="14.25" customHeight="1">
      <c r="B31" s="420">
        <f t="shared" si="0"/>
        <v>4</v>
      </c>
      <c r="C31" s="421">
        <f t="shared" si="1"/>
        <v>18</v>
      </c>
      <c r="D31" s="422" t="str">
        <f t="shared" si="2"/>
        <v>月</v>
      </c>
      <c r="E31" s="423">
        <f t="shared" si="3"/>
        <v>0</v>
      </c>
      <c r="F31" s="169"/>
      <c r="G31" s="424">
        <f t="shared" si="4"/>
        <v>0</v>
      </c>
      <c r="H31" s="109">
        <f t="shared" si="7"/>
        <v>0</v>
      </c>
      <c r="I31" s="425">
        <f t="shared" si="5"/>
        <v>0</v>
      </c>
      <c r="J31" s="426" t="str">
        <f t="shared" si="8"/>
        <v>Q</v>
      </c>
      <c r="K31" s="427" t="b">
        <f t="shared" si="6"/>
        <v>1</v>
      </c>
      <c r="L31" s="323"/>
      <c r="M31" s="18" t="b">
        <v>0</v>
      </c>
      <c r="O31" s="18">
        <v>29</v>
      </c>
      <c r="P31" s="18">
        <v>3</v>
      </c>
      <c r="Q31" s="18">
        <v>8</v>
      </c>
      <c r="R31" s="17">
        <v>13</v>
      </c>
      <c r="S31" s="206">
        <v>18</v>
      </c>
      <c r="T31" s="206">
        <v>24</v>
      </c>
    </row>
    <row r="32" spans="2:29" ht="14.25" customHeight="1">
      <c r="B32" s="420">
        <f t="shared" si="0"/>
        <v>4</v>
      </c>
      <c r="C32" s="421">
        <f t="shared" si="1"/>
        <v>19</v>
      </c>
      <c r="D32" s="422" t="str">
        <f t="shared" si="2"/>
        <v>火</v>
      </c>
      <c r="E32" s="423">
        <f t="shared" si="3"/>
        <v>0</v>
      </c>
      <c r="F32" s="169"/>
      <c r="G32" s="424">
        <f t="shared" si="4"/>
        <v>0</v>
      </c>
      <c r="H32" s="109">
        <f t="shared" si="7"/>
        <v>0</v>
      </c>
      <c r="I32" s="425">
        <f t="shared" si="5"/>
        <v>0</v>
      </c>
      <c r="J32" s="426" t="str">
        <f t="shared" si="8"/>
        <v>Q</v>
      </c>
      <c r="K32" s="427" t="b">
        <f t="shared" si="6"/>
        <v>1</v>
      </c>
      <c r="L32" s="323"/>
      <c r="M32" s="18" t="b">
        <v>0</v>
      </c>
      <c r="O32" s="18">
        <v>30</v>
      </c>
      <c r="P32" s="18">
        <v>4</v>
      </c>
      <c r="Q32" s="18">
        <v>9</v>
      </c>
      <c r="R32" s="17">
        <v>14</v>
      </c>
      <c r="S32" s="206">
        <v>19</v>
      </c>
      <c r="T32" s="206">
        <v>25</v>
      </c>
    </row>
    <row r="33" spans="1:46" ht="14.25" customHeight="1">
      <c r="B33" s="420">
        <f t="shared" si="0"/>
        <v>4</v>
      </c>
      <c r="C33" s="421">
        <f t="shared" si="1"/>
        <v>20</v>
      </c>
      <c r="D33" s="422" t="str">
        <f t="shared" si="2"/>
        <v>水</v>
      </c>
      <c r="E33" s="423">
        <f t="shared" si="3"/>
        <v>0</v>
      </c>
      <c r="F33" s="169"/>
      <c r="G33" s="424">
        <f t="shared" si="4"/>
        <v>0</v>
      </c>
      <c r="H33" s="109">
        <f t="shared" si="7"/>
        <v>0</v>
      </c>
      <c r="I33" s="425">
        <f t="shared" si="5"/>
        <v>0</v>
      </c>
      <c r="J33" s="426" t="str">
        <f t="shared" si="8"/>
        <v>Q</v>
      </c>
      <c r="K33" s="427" t="b">
        <f t="shared" si="6"/>
        <v>1</v>
      </c>
      <c r="L33" s="323"/>
      <c r="M33" s="18" t="b">
        <v>0</v>
      </c>
      <c r="O33" s="18">
        <v>31</v>
      </c>
      <c r="P33" s="18">
        <v>5</v>
      </c>
      <c r="Q33" s="18">
        <v>10</v>
      </c>
      <c r="R33" s="17">
        <v>15</v>
      </c>
      <c r="S33" s="206">
        <v>20</v>
      </c>
      <c r="T33" s="206">
        <v>26</v>
      </c>
    </row>
    <row r="34" spans="1:46" ht="14.25" customHeight="1">
      <c r="B34" s="420">
        <f t="shared" si="0"/>
        <v>4</v>
      </c>
      <c r="C34" s="421">
        <f t="shared" si="1"/>
        <v>21</v>
      </c>
      <c r="D34" s="422" t="str">
        <f t="shared" si="2"/>
        <v>木</v>
      </c>
      <c r="E34" s="423">
        <f t="shared" si="3"/>
        <v>0</v>
      </c>
      <c r="F34" s="169"/>
      <c r="G34" s="424">
        <f t="shared" si="4"/>
        <v>0</v>
      </c>
      <c r="H34" s="109">
        <f t="shared" si="7"/>
        <v>0</v>
      </c>
      <c r="I34" s="425">
        <f t="shared" si="5"/>
        <v>0</v>
      </c>
      <c r="J34" s="426" t="str">
        <f t="shared" si="8"/>
        <v>Q</v>
      </c>
      <c r="K34" s="427" t="b">
        <f t="shared" si="6"/>
        <v>1</v>
      </c>
      <c r="L34" s="323"/>
      <c r="M34" s="18" t="b">
        <v>0</v>
      </c>
      <c r="O34" s="18">
        <v>1</v>
      </c>
      <c r="P34" s="18">
        <v>6</v>
      </c>
      <c r="Q34" s="18">
        <v>11</v>
      </c>
      <c r="R34" s="17">
        <v>16</v>
      </c>
      <c r="S34" s="206">
        <v>21</v>
      </c>
      <c r="T34" s="206">
        <v>27</v>
      </c>
    </row>
    <row r="35" spans="1:46" ht="14.25" customHeight="1">
      <c r="B35" s="420">
        <f t="shared" si="0"/>
        <v>4</v>
      </c>
      <c r="C35" s="421">
        <f t="shared" si="1"/>
        <v>22</v>
      </c>
      <c r="D35" s="422" t="str">
        <f t="shared" si="2"/>
        <v>金</v>
      </c>
      <c r="E35" s="423">
        <f t="shared" si="3"/>
        <v>0</v>
      </c>
      <c r="F35" s="169"/>
      <c r="G35" s="424">
        <f t="shared" si="4"/>
        <v>0</v>
      </c>
      <c r="H35" s="109">
        <f t="shared" si="7"/>
        <v>0</v>
      </c>
      <c r="I35" s="425">
        <f t="shared" si="5"/>
        <v>0</v>
      </c>
      <c r="J35" s="426" t="str">
        <f t="shared" si="8"/>
        <v>Q</v>
      </c>
      <c r="K35" s="427" t="b">
        <f t="shared" si="6"/>
        <v>1</v>
      </c>
      <c r="L35" s="323"/>
      <c r="M35" s="18" t="b">
        <v>0</v>
      </c>
      <c r="O35" s="18">
        <v>2</v>
      </c>
      <c r="P35" s="18">
        <v>7</v>
      </c>
      <c r="Q35" s="18">
        <v>12</v>
      </c>
      <c r="R35" s="17">
        <v>17</v>
      </c>
      <c r="S35" s="206">
        <v>22</v>
      </c>
      <c r="T35" s="206">
        <v>28</v>
      </c>
    </row>
    <row r="36" spans="1:46" ht="14.25" customHeight="1">
      <c r="B36" s="420">
        <f t="shared" si="0"/>
        <v>4</v>
      </c>
      <c r="C36" s="421">
        <f t="shared" si="1"/>
        <v>23</v>
      </c>
      <c r="D36" s="422" t="str">
        <f t="shared" si="2"/>
        <v>土</v>
      </c>
      <c r="E36" s="423" t="str">
        <f t="shared" si="3"/>
        <v>Q</v>
      </c>
      <c r="F36" s="169"/>
      <c r="G36" s="424" t="str">
        <f t="shared" si="4"/>
        <v>Q</v>
      </c>
      <c r="H36" s="109">
        <f t="shared" si="7"/>
        <v>0</v>
      </c>
      <c r="I36" s="425" t="str">
        <f t="shared" si="5"/>
        <v>Q</v>
      </c>
      <c r="J36" s="426">
        <f t="shared" si="8"/>
        <v>0</v>
      </c>
      <c r="K36" s="427" t="b">
        <f t="shared" si="6"/>
        <v>0</v>
      </c>
      <c r="L36" s="323"/>
      <c r="M36" s="18" t="b">
        <v>0</v>
      </c>
      <c r="O36" s="18">
        <v>3</v>
      </c>
      <c r="P36" s="18">
        <v>8</v>
      </c>
      <c r="Q36" s="18">
        <v>13</v>
      </c>
      <c r="R36" s="17">
        <v>18</v>
      </c>
      <c r="S36" s="206">
        <v>23</v>
      </c>
      <c r="T36" s="206">
        <v>29</v>
      </c>
    </row>
    <row r="37" spans="1:46" ht="14.25" customHeight="1">
      <c r="B37" s="420">
        <f t="shared" si="0"/>
        <v>4</v>
      </c>
      <c r="C37" s="421">
        <f t="shared" si="1"/>
        <v>24</v>
      </c>
      <c r="D37" s="422" t="str">
        <f t="shared" si="2"/>
        <v>日</v>
      </c>
      <c r="E37" s="423" t="str">
        <f t="shared" si="3"/>
        <v>Q</v>
      </c>
      <c r="F37" s="169"/>
      <c r="G37" s="424" t="str">
        <f t="shared" si="4"/>
        <v>Q</v>
      </c>
      <c r="H37" s="109">
        <f t="shared" si="7"/>
        <v>0</v>
      </c>
      <c r="I37" s="425" t="str">
        <f t="shared" si="5"/>
        <v>Q</v>
      </c>
      <c r="J37" s="426">
        <f t="shared" si="8"/>
        <v>0</v>
      </c>
      <c r="K37" s="427" t="b">
        <f t="shared" si="6"/>
        <v>0</v>
      </c>
      <c r="L37" s="323"/>
      <c r="M37" s="18" t="b">
        <v>0</v>
      </c>
      <c r="O37" s="18">
        <v>4</v>
      </c>
      <c r="P37" s="18">
        <v>9</v>
      </c>
      <c r="Q37" s="18">
        <v>14</v>
      </c>
      <c r="R37" s="17">
        <v>19</v>
      </c>
      <c r="S37" s="206">
        <v>24</v>
      </c>
      <c r="T37" s="206">
        <v>30</v>
      </c>
      <c r="AS37" s="45"/>
      <c r="AT37" s="45"/>
    </row>
    <row r="38" spans="1:46" ht="14.25" customHeight="1">
      <c r="B38" s="420">
        <f t="shared" si="0"/>
        <v>4</v>
      </c>
      <c r="C38" s="421">
        <f t="shared" si="1"/>
        <v>25</v>
      </c>
      <c r="D38" s="422" t="str">
        <f t="shared" si="2"/>
        <v>月</v>
      </c>
      <c r="E38" s="423">
        <f t="shared" si="3"/>
        <v>0</v>
      </c>
      <c r="F38" s="169"/>
      <c r="G38" s="424">
        <f t="shared" si="4"/>
        <v>0</v>
      </c>
      <c r="H38" s="109">
        <f t="shared" si="7"/>
        <v>0</v>
      </c>
      <c r="I38" s="425">
        <f t="shared" si="5"/>
        <v>0</v>
      </c>
      <c r="J38" s="426" t="str">
        <f t="shared" si="8"/>
        <v>Q</v>
      </c>
      <c r="K38" s="427" t="b">
        <f t="shared" si="6"/>
        <v>1</v>
      </c>
      <c r="L38" s="323"/>
      <c r="M38" s="18" t="b">
        <v>0</v>
      </c>
      <c r="O38" s="18">
        <v>5</v>
      </c>
      <c r="P38" s="18">
        <v>10</v>
      </c>
      <c r="Q38" s="18">
        <v>15</v>
      </c>
      <c r="R38" s="311">
        <v>20</v>
      </c>
      <c r="S38" s="312">
        <v>25</v>
      </c>
      <c r="T38" s="312">
        <v>31</v>
      </c>
      <c r="AS38" s="45"/>
      <c r="AT38" s="45"/>
    </row>
    <row r="39" spans="1:46" s="31" customFormat="1" ht="15.75" customHeight="1">
      <c r="A39" s="338"/>
      <c r="D39" s="338"/>
      <c r="H39" s="351"/>
      <c r="V39" s="18"/>
      <c r="W39" s="18"/>
      <c r="X39" s="18"/>
      <c r="Y39" s="18"/>
      <c r="Z39" s="45"/>
      <c r="AA39" s="129"/>
      <c r="AB39" s="129"/>
      <c r="AC39" s="129"/>
      <c r="AD39" s="129"/>
      <c r="AE39" s="129"/>
      <c r="AF39" s="129"/>
      <c r="AG39" s="18"/>
      <c r="AH39" s="18"/>
      <c r="AI39" s="18"/>
      <c r="AJ39" s="18"/>
      <c r="AK39" s="18"/>
      <c r="AL39" s="18"/>
      <c r="AM39" s="45"/>
      <c r="AN39" s="18"/>
      <c r="AO39" s="18"/>
      <c r="AP39" s="18"/>
      <c r="AQ39" s="18"/>
      <c r="AR39" s="18"/>
      <c r="AS39" s="353"/>
      <c r="AT39" s="353"/>
    </row>
    <row r="40" spans="1:46" ht="15.75" customHeight="1"/>
    <row r="41" spans="1:46" ht="15.75" customHeight="1"/>
    <row r="42" spans="1:46" ht="15.75" customHeight="1"/>
    <row r="43" spans="1:46" ht="15.75" customHeight="1"/>
    <row r="44" spans="1:46" ht="15.75" customHeight="1"/>
    <row r="45" spans="1:46" ht="15.75" customHeight="1"/>
    <row r="46" spans="1:46" ht="15.75" customHeight="1"/>
    <row r="47" spans="1:46" ht="15.75" customHeight="1"/>
    <row r="48" spans="1:46" ht="15.75" customHeight="1"/>
    <row r="49" spans="2:3" ht="15.75" customHeight="1"/>
    <row r="50" spans="2:3" ht="15.75" customHeight="1"/>
    <row r="51" spans="2:3" ht="15.75" customHeight="1"/>
    <row r="52" spans="2:3" ht="15.75" customHeight="1"/>
    <row r="53" spans="2:3" ht="15.75" customHeight="1"/>
    <row r="54" spans="2:3" ht="15.75" customHeight="1"/>
    <row r="55" spans="2:3" ht="13.5" customHeight="1"/>
    <row r="56" spans="2:3" ht="13.5" hidden="1" customHeight="1">
      <c r="B56" s="18">
        <v>1</v>
      </c>
      <c r="C56" s="284">
        <v>2004</v>
      </c>
    </row>
    <row r="57" spans="2:3" ht="13.5" hidden="1" customHeight="1">
      <c r="B57" s="18">
        <v>2</v>
      </c>
      <c r="C57" s="284">
        <v>2005</v>
      </c>
    </row>
    <row r="58" spans="2:3" ht="13.5" hidden="1" customHeight="1">
      <c r="B58" s="18">
        <v>3</v>
      </c>
      <c r="C58" s="284">
        <v>2006</v>
      </c>
    </row>
    <row r="59" spans="2:3" ht="13.5" hidden="1" customHeight="1">
      <c r="B59" s="18">
        <v>4</v>
      </c>
      <c r="C59" s="284">
        <v>2007</v>
      </c>
    </row>
    <row r="60" spans="2:3" ht="13.5" hidden="1" customHeight="1">
      <c r="B60" s="18">
        <v>5</v>
      </c>
      <c r="C60" s="284">
        <v>2008</v>
      </c>
    </row>
    <row r="61" spans="2:3" ht="13.5" hidden="1" customHeight="1">
      <c r="B61" s="18">
        <v>6</v>
      </c>
      <c r="C61" s="284">
        <v>2009</v>
      </c>
    </row>
    <row r="62" spans="2:3" ht="13.5" hidden="1" customHeight="1">
      <c r="B62" s="18">
        <v>7</v>
      </c>
      <c r="C62" s="284">
        <v>2010</v>
      </c>
    </row>
    <row r="63" spans="2:3" ht="13.5" hidden="1" customHeight="1">
      <c r="B63" s="18">
        <v>8</v>
      </c>
      <c r="C63" s="284">
        <v>2011</v>
      </c>
    </row>
    <row r="64" spans="2:3" ht="13.5" hidden="1" customHeight="1">
      <c r="B64" s="18">
        <v>9</v>
      </c>
      <c r="C64" s="284">
        <v>2012</v>
      </c>
    </row>
    <row r="65" spans="2:24" ht="13.5" hidden="1" customHeight="1">
      <c r="B65" s="18">
        <v>10</v>
      </c>
      <c r="C65" s="284">
        <v>2013</v>
      </c>
    </row>
    <row r="66" spans="2:24" ht="13.5" hidden="1" customHeight="1">
      <c r="B66" s="18">
        <v>11</v>
      </c>
      <c r="C66" s="284">
        <v>2014</v>
      </c>
    </row>
    <row r="67" spans="2:24" ht="13.5" hidden="1" customHeight="1">
      <c r="B67" s="18">
        <v>12</v>
      </c>
      <c r="C67" s="284">
        <v>2015</v>
      </c>
    </row>
    <row r="68" spans="2:24" ht="13.5" hidden="1" customHeight="1">
      <c r="C68" s="284">
        <v>2016</v>
      </c>
      <c r="W68" s="414"/>
      <c r="X68" s="414"/>
    </row>
    <row r="69" spans="2:24" hidden="1">
      <c r="C69" s="284">
        <v>2017</v>
      </c>
    </row>
    <row r="70" spans="2:24" hidden="1">
      <c r="C70" s="284">
        <v>2018</v>
      </c>
    </row>
    <row r="71" spans="2:24" hidden="1">
      <c r="C71" s="284">
        <v>2019</v>
      </c>
    </row>
    <row r="72" spans="2:24" hidden="1">
      <c r="C72" s="284">
        <v>2020</v>
      </c>
    </row>
    <row r="73" spans="2:24" hidden="1">
      <c r="C73" s="284">
        <v>2021</v>
      </c>
    </row>
    <row r="74" spans="2:24" hidden="1">
      <c r="C74" s="284">
        <v>2022</v>
      </c>
    </row>
    <row r="75" spans="2:24" hidden="1">
      <c r="C75" s="284">
        <v>2023</v>
      </c>
    </row>
    <row r="76" spans="2:24" hidden="1">
      <c r="C76" s="284">
        <v>2024</v>
      </c>
    </row>
    <row r="77" spans="2:24" hidden="1">
      <c r="C77" s="284">
        <v>2025</v>
      </c>
    </row>
    <row r="78" spans="2:24" hidden="1">
      <c r="C78" s="284">
        <v>2026</v>
      </c>
    </row>
    <row r="79" spans="2:24" hidden="1">
      <c r="C79" s="284">
        <v>2027</v>
      </c>
    </row>
    <row r="80" spans="2:24" hidden="1">
      <c r="C80" s="284">
        <v>2028</v>
      </c>
    </row>
    <row r="81" spans="3:6" hidden="1">
      <c r="C81" s="284">
        <v>2029</v>
      </c>
    </row>
    <row r="82" spans="3:6" hidden="1">
      <c r="C82" s="284">
        <v>2030</v>
      </c>
    </row>
    <row r="83" spans="3:6" hidden="1">
      <c r="C83" s="284">
        <v>2031</v>
      </c>
    </row>
    <row r="84" spans="3:6" hidden="1">
      <c r="C84" s="284">
        <v>2032</v>
      </c>
    </row>
    <row r="85" spans="3:6" hidden="1">
      <c r="C85" s="284">
        <v>2033</v>
      </c>
    </row>
    <row r="86" spans="3:6" hidden="1">
      <c r="C86" s="284">
        <v>2034</v>
      </c>
    </row>
    <row r="87" spans="3:6" hidden="1">
      <c r="C87" s="284">
        <v>2035</v>
      </c>
    </row>
    <row r="88" spans="3:6" hidden="1">
      <c r="C88" s="284">
        <v>2036</v>
      </c>
      <c r="E88" s="314">
        <v>1</v>
      </c>
    </row>
    <row r="89" spans="3:6" hidden="1">
      <c r="C89" s="284">
        <v>2037</v>
      </c>
      <c r="E89" s="314">
        <v>2</v>
      </c>
    </row>
    <row r="90" spans="3:6" hidden="1">
      <c r="C90" s="284">
        <v>2038</v>
      </c>
      <c r="E90" s="314">
        <v>3</v>
      </c>
    </row>
    <row r="91" spans="3:6" hidden="1">
      <c r="C91" s="284">
        <v>2039</v>
      </c>
      <c r="E91" s="314">
        <v>4</v>
      </c>
    </row>
    <row r="92" spans="3:6" hidden="1">
      <c r="C92" s="284">
        <v>2040</v>
      </c>
      <c r="E92" s="314">
        <v>5</v>
      </c>
    </row>
    <row r="93" spans="3:6" hidden="1">
      <c r="C93" s="284">
        <v>2041</v>
      </c>
      <c r="E93" s="314">
        <v>6</v>
      </c>
    </row>
    <row r="94" spans="3:6" hidden="1">
      <c r="C94" s="284">
        <v>2042</v>
      </c>
      <c r="E94" s="314">
        <v>7</v>
      </c>
    </row>
    <row r="95" spans="3:6" hidden="1">
      <c r="C95" s="284">
        <v>2043</v>
      </c>
      <c r="E95" s="314">
        <v>8</v>
      </c>
      <c r="F95" s="128" t="s">
        <v>198</v>
      </c>
    </row>
    <row r="96" spans="3:6" hidden="1">
      <c r="C96" s="284">
        <v>2044</v>
      </c>
      <c r="E96" s="314">
        <v>9</v>
      </c>
      <c r="F96" s="128" t="s">
        <v>229</v>
      </c>
    </row>
    <row r="97" spans="2:6" hidden="1">
      <c r="B97" s="18">
        <v>5</v>
      </c>
      <c r="C97" s="284">
        <v>2045</v>
      </c>
      <c r="D97" s="33" t="s">
        <v>168</v>
      </c>
      <c r="F97" s="128" t="s">
        <v>230</v>
      </c>
    </row>
    <row r="98" spans="2:6" hidden="1">
      <c r="B98" s="18">
        <v>10</v>
      </c>
      <c r="C98" s="284">
        <v>2046</v>
      </c>
      <c r="D98" s="33" t="s">
        <v>171</v>
      </c>
      <c r="F98" s="128" t="s">
        <v>231</v>
      </c>
    </row>
    <row r="99" spans="2:6" hidden="1">
      <c r="B99" s="18">
        <v>15</v>
      </c>
      <c r="C99" s="284">
        <v>2047</v>
      </c>
      <c r="D99" s="31"/>
      <c r="F99" s="128" t="s">
        <v>232</v>
      </c>
    </row>
    <row r="100" spans="2:6" hidden="1">
      <c r="B100" s="18">
        <v>20</v>
      </c>
      <c r="C100" s="284">
        <v>2048</v>
      </c>
      <c r="D100" s="338" t="s">
        <v>233</v>
      </c>
      <c r="F100" s="128" t="s">
        <v>193</v>
      </c>
    </row>
    <row r="101" spans="2:6" hidden="1">
      <c r="B101" s="18">
        <v>25</v>
      </c>
      <c r="C101" s="284">
        <v>2049</v>
      </c>
      <c r="D101" s="338" t="s">
        <v>234</v>
      </c>
      <c r="F101" s="128" t="s">
        <v>195</v>
      </c>
    </row>
    <row r="102" spans="2:6" hidden="1">
      <c r="B102" s="342">
        <v>31</v>
      </c>
      <c r="C102" s="284">
        <v>2050</v>
      </c>
    </row>
    <row r="107" spans="2:6" hidden="1"/>
  </sheetData>
  <sheetProtection password="C7DC" sheet="1" objects="1" scenarios="1" formatCells="0"/>
  <mergeCells count="27">
    <mergeCell ref="AR9:AS9"/>
    <mergeCell ref="AI10:AJ10"/>
    <mergeCell ref="AI11:AJ11"/>
    <mergeCell ref="V14:W14"/>
    <mergeCell ref="AG14:AH14"/>
    <mergeCell ref="AN14:AO14"/>
    <mergeCell ref="AP14:AQ14"/>
    <mergeCell ref="AG15:AH15"/>
    <mergeCell ref="AI15:AK15"/>
    <mergeCell ref="AG16:AH16"/>
    <mergeCell ref="AI16:AK16"/>
    <mergeCell ref="D5:L6"/>
    <mergeCell ref="AI14:AK14"/>
    <mergeCell ref="AI6:AK6"/>
    <mergeCell ref="AH7:AK7"/>
    <mergeCell ref="AH8:AK8"/>
    <mergeCell ref="AN8:AP8"/>
    <mergeCell ref="V9:W9"/>
    <mergeCell ref="AI9:AJ9"/>
    <mergeCell ref="AO9:AP9"/>
    <mergeCell ref="B2:AM2"/>
    <mergeCell ref="B4:C4"/>
    <mergeCell ref="D4:E4"/>
    <mergeCell ref="O4:P4"/>
    <mergeCell ref="Q4:R4"/>
    <mergeCell ref="Y4:Z4"/>
    <mergeCell ref="AK4:AN4"/>
  </mergeCells>
  <phoneticPr fontId="105"/>
  <conditionalFormatting sqref="AC15:AD16 AC10:AD11 G8:H38 L8:M38">
    <cfRule type="cellIs" dxfId="9" priority="1" stopIfTrue="1" operator="equal">
      <formula>"日"</formula>
    </cfRule>
  </conditionalFormatting>
  <conditionalFormatting sqref="Y15:Y16 Y10:Y11">
    <cfRule type="cellIs" dxfId="8" priority="2" stopIfTrue="1" operator="greaterThan">
      <formula>39</formula>
    </cfRule>
  </conditionalFormatting>
  <conditionalFormatting sqref="D8:D38 I8:I38 K8:K38">
    <cfRule type="cellIs" dxfId="7" priority="3" stopIfTrue="1" operator="equal">
      <formula>"日"</formula>
    </cfRule>
    <cfRule type="cellIs" dxfId="6" priority="4" stopIfTrue="1" operator="equal">
      <formula>"土"</formula>
    </cfRule>
  </conditionalFormatting>
  <dataValidations count="7">
    <dataValidation type="list" allowBlank="1" showInputMessage="1" showErrorMessage="1" sqref="AB15:AB16 AB10:AB11">
      <formula1>$E$87:$E$96</formula1>
    </dataValidation>
    <dataValidation type="list" allowBlank="1" showInputMessage="1" showErrorMessage="1" sqref="Z15:Z16 Z10:Z11">
      <formula1>$D$96:$D$98</formula1>
    </dataValidation>
    <dataValidation type="list" allowBlank="1" showInputMessage="1" showErrorMessage="1" prompt="締切日の設定をしてください_x000a_｢５｣｢１０｣｢１５」「２０」「２５」「３１」の６通りです_x000a_それ以外は作者に連絡ください" sqref="D4">
      <formula1>$B$97:$B$102</formula1>
    </dataValidation>
    <dataValidation type="list" allowBlank="1" showInputMessage="1" showErrorMessage="1" prompt="明けましておめでとうございます_x000a_今年も素晴らしい年でありますよう" sqref="W4">
      <formula1>$C$56:$C$102</formula1>
    </dataValidation>
    <dataValidation type="list" allowBlank="1" showInputMessage="1" showErrorMessage="1" prompt="こんにちは、_x000a_ここは毎月当初に設定ください_x000a_それでは今日も、にこやかに頑張りましょう" sqref="Y4">
      <formula1>$B$56:$B$67</formula1>
    </dataValidation>
    <dataValidation type="list" allowBlank="1" showInputMessage="1" showErrorMessage="1" sqref="C5:C6">
      <formula1>$F$94:$F$101</formula1>
    </dataValidation>
    <dataValidation type="list" allowBlank="1" showInputMessage="1" showErrorMessage="1" sqref="AA10:AA11">
      <formula1>$D$99:$D$101</formula1>
    </dataValidation>
  </dataValidations>
  <hyperlinks>
    <hyperlink ref="AC9" location="集計表!A173" display="振込"/>
    <hyperlink ref="AN7" location="説明書!AV402" display="雇用保険解説"/>
    <hyperlink ref="AC14" location="集計表!A173" display="振込"/>
    <hyperlink ref="AN6" location="説明書!AE1" display="源泉徴収表他"/>
  </hyperlinks>
  <pageMargins left="0.52986111111111112" right="0.20972222222222223" top="0.72986111111111107" bottom="0.60972222222222228" header="0.51180555555555551" footer="0.51180555555555551"/>
  <pageSetup paperSize="9" firstPageNumber="4294963191" orientation="landscape" horizontalDpi="360" verticalDpi="36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5548" r:id="rId3" name="Check Box 1452">
              <controlPr defaultSize="0" autoFill="0" autoLine="0" autoPict="0">
                <anchor moveWithCells="1">
                  <from>
                    <xdr:col>11</xdr:col>
                    <xdr:colOff>38100</xdr:colOff>
                    <xdr:row>7</xdr:row>
                    <xdr:rowOff>0</xdr:rowOff>
                  </from>
                  <to>
                    <xdr:col>21</xdr:col>
                    <xdr:colOff>9525</xdr:colOff>
                    <xdr:row>8</xdr:row>
                    <xdr:rowOff>28575</xdr:rowOff>
                  </to>
                </anchor>
              </controlPr>
            </control>
          </mc:Choice>
        </mc:AlternateContent>
        <mc:AlternateContent xmlns:mc="http://schemas.openxmlformats.org/markup-compatibility/2006">
          <mc:Choice Requires="x14">
            <control shapeId="5583" r:id="rId4" name="Check Box 1487">
              <controlPr defaultSize="0" autoFill="0" autoLine="0" autoPict="0">
                <anchor moveWithCells="1">
                  <from>
                    <xdr:col>11</xdr:col>
                    <xdr:colOff>38100</xdr:colOff>
                    <xdr:row>8</xdr:row>
                    <xdr:rowOff>0</xdr:rowOff>
                  </from>
                  <to>
                    <xdr:col>21</xdr:col>
                    <xdr:colOff>9525</xdr:colOff>
                    <xdr:row>9</xdr:row>
                    <xdr:rowOff>28575</xdr:rowOff>
                  </to>
                </anchor>
              </controlPr>
            </control>
          </mc:Choice>
        </mc:AlternateContent>
        <mc:AlternateContent xmlns:mc="http://schemas.openxmlformats.org/markup-compatibility/2006">
          <mc:Choice Requires="x14">
            <control shapeId="5584" r:id="rId5" name="Check Box 1488">
              <controlPr defaultSize="0" autoFill="0" autoLine="0" autoPict="0">
                <anchor moveWithCells="1">
                  <from>
                    <xdr:col>11</xdr:col>
                    <xdr:colOff>38100</xdr:colOff>
                    <xdr:row>9</xdr:row>
                    <xdr:rowOff>0</xdr:rowOff>
                  </from>
                  <to>
                    <xdr:col>21</xdr:col>
                    <xdr:colOff>9525</xdr:colOff>
                    <xdr:row>10</xdr:row>
                    <xdr:rowOff>28575</xdr:rowOff>
                  </to>
                </anchor>
              </controlPr>
            </control>
          </mc:Choice>
        </mc:AlternateContent>
        <mc:AlternateContent xmlns:mc="http://schemas.openxmlformats.org/markup-compatibility/2006">
          <mc:Choice Requires="x14">
            <control shapeId="5585" r:id="rId6" name="Check Box 1489">
              <controlPr defaultSize="0" autoFill="0" autoLine="0" autoPict="0">
                <anchor moveWithCells="1">
                  <from>
                    <xdr:col>11</xdr:col>
                    <xdr:colOff>38100</xdr:colOff>
                    <xdr:row>10</xdr:row>
                    <xdr:rowOff>0</xdr:rowOff>
                  </from>
                  <to>
                    <xdr:col>21</xdr:col>
                    <xdr:colOff>9525</xdr:colOff>
                    <xdr:row>11</xdr:row>
                    <xdr:rowOff>28575</xdr:rowOff>
                  </to>
                </anchor>
              </controlPr>
            </control>
          </mc:Choice>
        </mc:AlternateContent>
        <mc:AlternateContent xmlns:mc="http://schemas.openxmlformats.org/markup-compatibility/2006">
          <mc:Choice Requires="x14">
            <control shapeId="5586" r:id="rId7" name="Check Box 1490">
              <controlPr defaultSize="0" autoFill="0" autoLine="0" autoPict="0">
                <anchor moveWithCells="1">
                  <from>
                    <xdr:col>11</xdr:col>
                    <xdr:colOff>38100</xdr:colOff>
                    <xdr:row>11</xdr:row>
                    <xdr:rowOff>0</xdr:rowOff>
                  </from>
                  <to>
                    <xdr:col>21</xdr:col>
                    <xdr:colOff>9525</xdr:colOff>
                    <xdr:row>12</xdr:row>
                    <xdr:rowOff>28575</xdr:rowOff>
                  </to>
                </anchor>
              </controlPr>
            </control>
          </mc:Choice>
        </mc:AlternateContent>
        <mc:AlternateContent xmlns:mc="http://schemas.openxmlformats.org/markup-compatibility/2006">
          <mc:Choice Requires="x14">
            <control shapeId="5587" r:id="rId8" name="Check Box 1491">
              <controlPr defaultSize="0" autoFill="0" autoLine="0" autoPict="0">
                <anchor moveWithCells="1">
                  <from>
                    <xdr:col>11</xdr:col>
                    <xdr:colOff>38100</xdr:colOff>
                    <xdr:row>12</xdr:row>
                    <xdr:rowOff>0</xdr:rowOff>
                  </from>
                  <to>
                    <xdr:col>21</xdr:col>
                    <xdr:colOff>9525</xdr:colOff>
                    <xdr:row>13</xdr:row>
                    <xdr:rowOff>28575</xdr:rowOff>
                  </to>
                </anchor>
              </controlPr>
            </control>
          </mc:Choice>
        </mc:AlternateContent>
        <mc:AlternateContent xmlns:mc="http://schemas.openxmlformats.org/markup-compatibility/2006">
          <mc:Choice Requires="x14">
            <control shapeId="5588" r:id="rId9" name="Check Box 1492">
              <controlPr defaultSize="0" autoFill="0" autoLine="0" autoPict="0">
                <anchor moveWithCells="1">
                  <from>
                    <xdr:col>11</xdr:col>
                    <xdr:colOff>38100</xdr:colOff>
                    <xdr:row>13</xdr:row>
                    <xdr:rowOff>0</xdr:rowOff>
                  </from>
                  <to>
                    <xdr:col>21</xdr:col>
                    <xdr:colOff>9525</xdr:colOff>
                    <xdr:row>14</xdr:row>
                    <xdr:rowOff>28575</xdr:rowOff>
                  </to>
                </anchor>
              </controlPr>
            </control>
          </mc:Choice>
        </mc:AlternateContent>
        <mc:AlternateContent xmlns:mc="http://schemas.openxmlformats.org/markup-compatibility/2006">
          <mc:Choice Requires="x14">
            <control shapeId="5589" r:id="rId10" name="Check Box 1493">
              <controlPr defaultSize="0" autoFill="0" autoLine="0" autoPict="0">
                <anchor moveWithCells="1">
                  <from>
                    <xdr:col>11</xdr:col>
                    <xdr:colOff>38100</xdr:colOff>
                    <xdr:row>14</xdr:row>
                    <xdr:rowOff>0</xdr:rowOff>
                  </from>
                  <to>
                    <xdr:col>21</xdr:col>
                    <xdr:colOff>9525</xdr:colOff>
                    <xdr:row>15</xdr:row>
                    <xdr:rowOff>28575</xdr:rowOff>
                  </to>
                </anchor>
              </controlPr>
            </control>
          </mc:Choice>
        </mc:AlternateContent>
        <mc:AlternateContent xmlns:mc="http://schemas.openxmlformats.org/markup-compatibility/2006">
          <mc:Choice Requires="x14">
            <control shapeId="5590" r:id="rId11" name="Check Box 1494">
              <controlPr defaultSize="0" autoFill="0" autoLine="0" autoPict="0">
                <anchor moveWithCells="1">
                  <from>
                    <xdr:col>11</xdr:col>
                    <xdr:colOff>38100</xdr:colOff>
                    <xdr:row>15</xdr:row>
                    <xdr:rowOff>0</xdr:rowOff>
                  </from>
                  <to>
                    <xdr:col>21</xdr:col>
                    <xdr:colOff>9525</xdr:colOff>
                    <xdr:row>16</xdr:row>
                    <xdr:rowOff>28575</xdr:rowOff>
                  </to>
                </anchor>
              </controlPr>
            </control>
          </mc:Choice>
        </mc:AlternateContent>
        <mc:AlternateContent xmlns:mc="http://schemas.openxmlformats.org/markup-compatibility/2006">
          <mc:Choice Requires="x14">
            <control shapeId="5591" r:id="rId12" name="Check Box 1495">
              <controlPr defaultSize="0" autoFill="0" autoLine="0" autoPict="0">
                <anchor moveWithCells="1">
                  <from>
                    <xdr:col>11</xdr:col>
                    <xdr:colOff>38100</xdr:colOff>
                    <xdr:row>16</xdr:row>
                    <xdr:rowOff>0</xdr:rowOff>
                  </from>
                  <to>
                    <xdr:col>21</xdr:col>
                    <xdr:colOff>9525</xdr:colOff>
                    <xdr:row>17</xdr:row>
                    <xdr:rowOff>28575</xdr:rowOff>
                  </to>
                </anchor>
              </controlPr>
            </control>
          </mc:Choice>
        </mc:AlternateContent>
        <mc:AlternateContent xmlns:mc="http://schemas.openxmlformats.org/markup-compatibility/2006">
          <mc:Choice Requires="x14">
            <control shapeId="5592" r:id="rId13" name="Check Box 1496">
              <controlPr defaultSize="0" autoFill="0" autoLine="0" autoPict="0">
                <anchor moveWithCells="1">
                  <from>
                    <xdr:col>11</xdr:col>
                    <xdr:colOff>38100</xdr:colOff>
                    <xdr:row>17</xdr:row>
                    <xdr:rowOff>0</xdr:rowOff>
                  </from>
                  <to>
                    <xdr:col>21</xdr:col>
                    <xdr:colOff>9525</xdr:colOff>
                    <xdr:row>18</xdr:row>
                    <xdr:rowOff>28575</xdr:rowOff>
                  </to>
                </anchor>
              </controlPr>
            </control>
          </mc:Choice>
        </mc:AlternateContent>
        <mc:AlternateContent xmlns:mc="http://schemas.openxmlformats.org/markup-compatibility/2006">
          <mc:Choice Requires="x14">
            <control shapeId="5593" r:id="rId14" name="Check Box 1497">
              <controlPr defaultSize="0" autoFill="0" autoLine="0" autoPict="0">
                <anchor moveWithCells="1">
                  <from>
                    <xdr:col>11</xdr:col>
                    <xdr:colOff>38100</xdr:colOff>
                    <xdr:row>18</xdr:row>
                    <xdr:rowOff>0</xdr:rowOff>
                  </from>
                  <to>
                    <xdr:col>21</xdr:col>
                    <xdr:colOff>9525</xdr:colOff>
                    <xdr:row>19</xdr:row>
                    <xdr:rowOff>28575</xdr:rowOff>
                  </to>
                </anchor>
              </controlPr>
            </control>
          </mc:Choice>
        </mc:AlternateContent>
        <mc:AlternateContent xmlns:mc="http://schemas.openxmlformats.org/markup-compatibility/2006">
          <mc:Choice Requires="x14">
            <control shapeId="5594" r:id="rId15" name="Check Box 1498">
              <controlPr defaultSize="0" autoFill="0" autoLine="0" autoPict="0">
                <anchor moveWithCells="1">
                  <from>
                    <xdr:col>11</xdr:col>
                    <xdr:colOff>38100</xdr:colOff>
                    <xdr:row>19</xdr:row>
                    <xdr:rowOff>0</xdr:rowOff>
                  </from>
                  <to>
                    <xdr:col>21</xdr:col>
                    <xdr:colOff>9525</xdr:colOff>
                    <xdr:row>20</xdr:row>
                    <xdr:rowOff>28575</xdr:rowOff>
                  </to>
                </anchor>
              </controlPr>
            </control>
          </mc:Choice>
        </mc:AlternateContent>
        <mc:AlternateContent xmlns:mc="http://schemas.openxmlformats.org/markup-compatibility/2006">
          <mc:Choice Requires="x14">
            <control shapeId="5595" r:id="rId16" name="Check Box 1499">
              <controlPr defaultSize="0" autoFill="0" autoLine="0" autoPict="0">
                <anchor moveWithCells="1">
                  <from>
                    <xdr:col>11</xdr:col>
                    <xdr:colOff>38100</xdr:colOff>
                    <xdr:row>20</xdr:row>
                    <xdr:rowOff>0</xdr:rowOff>
                  </from>
                  <to>
                    <xdr:col>21</xdr:col>
                    <xdr:colOff>9525</xdr:colOff>
                    <xdr:row>21</xdr:row>
                    <xdr:rowOff>28575</xdr:rowOff>
                  </to>
                </anchor>
              </controlPr>
            </control>
          </mc:Choice>
        </mc:AlternateContent>
        <mc:AlternateContent xmlns:mc="http://schemas.openxmlformats.org/markup-compatibility/2006">
          <mc:Choice Requires="x14">
            <control shapeId="5596" r:id="rId17" name="Check Box 1500">
              <controlPr defaultSize="0" autoFill="0" autoLine="0" autoPict="0">
                <anchor moveWithCells="1">
                  <from>
                    <xdr:col>11</xdr:col>
                    <xdr:colOff>38100</xdr:colOff>
                    <xdr:row>21</xdr:row>
                    <xdr:rowOff>0</xdr:rowOff>
                  </from>
                  <to>
                    <xdr:col>21</xdr:col>
                    <xdr:colOff>9525</xdr:colOff>
                    <xdr:row>22</xdr:row>
                    <xdr:rowOff>28575</xdr:rowOff>
                  </to>
                </anchor>
              </controlPr>
            </control>
          </mc:Choice>
        </mc:AlternateContent>
        <mc:AlternateContent xmlns:mc="http://schemas.openxmlformats.org/markup-compatibility/2006">
          <mc:Choice Requires="x14">
            <control shapeId="5597" r:id="rId18" name="Check Box 1501">
              <controlPr defaultSize="0" autoFill="0" autoLine="0" autoPict="0">
                <anchor moveWithCells="1">
                  <from>
                    <xdr:col>11</xdr:col>
                    <xdr:colOff>38100</xdr:colOff>
                    <xdr:row>22</xdr:row>
                    <xdr:rowOff>0</xdr:rowOff>
                  </from>
                  <to>
                    <xdr:col>21</xdr:col>
                    <xdr:colOff>9525</xdr:colOff>
                    <xdr:row>23</xdr:row>
                    <xdr:rowOff>28575</xdr:rowOff>
                  </to>
                </anchor>
              </controlPr>
            </control>
          </mc:Choice>
        </mc:AlternateContent>
        <mc:AlternateContent xmlns:mc="http://schemas.openxmlformats.org/markup-compatibility/2006">
          <mc:Choice Requires="x14">
            <control shapeId="5598" r:id="rId19" name="Check Box 1502">
              <controlPr defaultSize="0" autoFill="0" autoLine="0" autoPict="0">
                <anchor moveWithCells="1">
                  <from>
                    <xdr:col>11</xdr:col>
                    <xdr:colOff>38100</xdr:colOff>
                    <xdr:row>23</xdr:row>
                    <xdr:rowOff>0</xdr:rowOff>
                  </from>
                  <to>
                    <xdr:col>21</xdr:col>
                    <xdr:colOff>9525</xdr:colOff>
                    <xdr:row>24</xdr:row>
                    <xdr:rowOff>28575</xdr:rowOff>
                  </to>
                </anchor>
              </controlPr>
            </control>
          </mc:Choice>
        </mc:AlternateContent>
        <mc:AlternateContent xmlns:mc="http://schemas.openxmlformats.org/markup-compatibility/2006">
          <mc:Choice Requires="x14">
            <control shapeId="5599" r:id="rId20" name="Check Box 1503">
              <controlPr defaultSize="0" autoFill="0" autoLine="0" autoPict="0">
                <anchor moveWithCells="1">
                  <from>
                    <xdr:col>11</xdr:col>
                    <xdr:colOff>38100</xdr:colOff>
                    <xdr:row>24</xdr:row>
                    <xdr:rowOff>0</xdr:rowOff>
                  </from>
                  <to>
                    <xdr:col>21</xdr:col>
                    <xdr:colOff>9525</xdr:colOff>
                    <xdr:row>25</xdr:row>
                    <xdr:rowOff>28575</xdr:rowOff>
                  </to>
                </anchor>
              </controlPr>
            </control>
          </mc:Choice>
        </mc:AlternateContent>
        <mc:AlternateContent xmlns:mc="http://schemas.openxmlformats.org/markup-compatibility/2006">
          <mc:Choice Requires="x14">
            <control shapeId="5600" r:id="rId21" name="Check Box 1504">
              <controlPr defaultSize="0" autoFill="0" autoLine="0" autoPict="0">
                <anchor moveWithCells="1">
                  <from>
                    <xdr:col>11</xdr:col>
                    <xdr:colOff>38100</xdr:colOff>
                    <xdr:row>25</xdr:row>
                    <xdr:rowOff>0</xdr:rowOff>
                  </from>
                  <to>
                    <xdr:col>21</xdr:col>
                    <xdr:colOff>9525</xdr:colOff>
                    <xdr:row>26</xdr:row>
                    <xdr:rowOff>28575</xdr:rowOff>
                  </to>
                </anchor>
              </controlPr>
            </control>
          </mc:Choice>
        </mc:AlternateContent>
        <mc:AlternateContent xmlns:mc="http://schemas.openxmlformats.org/markup-compatibility/2006">
          <mc:Choice Requires="x14">
            <control shapeId="5601" r:id="rId22" name="Check Box 1505">
              <controlPr defaultSize="0" autoFill="0" autoLine="0" autoPict="0">
                <anchor moveWithCells="1">
                  <from>
                    <xdr:col>11</xdr:col>
                    <xdr:colOff>38100</xdr:colOff>
                    <xdr:row>26</xdr:row>
                    <xdr:rowOff>0</xdr:rowOff>
                  </from>
                  <to>
                    <xdr:col>21</xdr:col>
                    <xdr:colOff>9525</xdr:colOff>
                    <xdr:row>27</xdr:row>
                    <xdr:rowOff>28575</xdr:rowOff>
                  </to>
                </anchor>
              </controlPr>
            </control>
          </mc:Choice>
        </mc:AlternateContent>
        <mc:AlternateContent xmlns:mc="http://schemas.openxmlformats.org/markup-compatibility/2006">
          <mc:Choice Requires="x14">
            <control shapeId="5602" r:id="rId23" name="Check Box 1506">
              <controlPr defaultSize="0" autoFill="0" autoLine="0" autoPict="0">
                <anchor moveWithCells="1">
                  <from>
                    <xdr:col>11</xdr:col>
                    <xdr:colOff>38100</xdr:colOff>
                    <xdr:row>27</xdr:row>
                    <xdr:rowOff>0</xdr:rowOff>
                  </from>
                  <to>
                    <xdr:col>21</xdr:col>
                    <xdr:colOff>9525</xdr:colOff>
                    <xdr:row>28</xdr:row>
                    <xdr:rowOff>28575</xdr:rowOff>
                  </to>
                </anchor>
              </controlPr>
            </control>
          </mc:Choice>
        </mc:AlternateContent>
        <mc:AlternateContent xmlns:mc="http://schemas.openxmlformats.org/markup-compatibility/2006">
          <mc:Choice Requires="x14">
            <control shapeId="5603" r:id="rId24" name="Check Box 1507">
              <controlPr defaultSize="0" autoFill="0" autoLine="0" autoPict="0">
                <anchor moveWithCells="1">
                  <from>
                    <xdr:col>11</xdr:col>
                    <xdr:colOff>38100</xdr:colOff>
                    <xdr:row>28</xdr:row>
                    <xdr:rowOff>0</xdr:rowOff>
                  </from>
                  <to>
                    <xdr:col>21</xdr:col>
                    <xdr:colOff>9525</xdr:colOff>
                    <xdr:row>29</xdr:row>
                    <xdr:rowOff>28575</xdr:rowOff>
                  </to>
                </anchor>
              </controlPr>
            </control>
          </mc:Choice>
        </mc:AlternateContent>
        <mc:AlternateContent xmlns:mc="http://schemas.openxmlformats.org/markup-compatibility/2006">
          <mc:Choice Requires="x14">
            <control shapeId="5604" r:id="rId25" name="Check Box 1508">
              <controlPr defaultSize="0" autoFill="0" autoLine="0" autoPict="0">
                <anchor moveWithCells="1">
                  <from>
                    <xdr:col>11</xdr:col>
                    <xdr:colOff>38100</xdr:colOff>
                    <xdr:row>29</xdr:row>
                    <xdr:rowOff>0</xdr:rowOff>
                  </from>
                  <to>
                    <xdr:col>21</xdr:col>
                    <xdr:colOff>9525</xdr:colOff>
                    <xdr:row>30</xdr:row>
                    <xdr:rowOff>28575</xdr:rowOff>
                  </to>
                </anchor>
              </controlPr>
            </control>
          </mc:Choice>
        </mc:AlternateContent>
        <mc:AlternateContent xmlns:mc="http://schemas.openxmlformats.org/markup-compatibility/2006">
          <mc:Choice Requires="x14">
            <control shapeId="5605" r:id="rId26" name="Check Box 1509">
              <controlPr defaultSize="0" autoFill="0" autoLine="0" autoPict="0">
                <anchor moveWithCells="1">
                  <from>
                    <xdr:col>11</xdr:col>
                    <xdr:colOff>38100</xdr:colOff>
                    <xdr:row>30</xdr:row>
                    <xdr:rowOff>0</xdr:rowOff>
                  </from>
                  <to>
                    <xdr:col>21</xdr:col>
                    <xdr:colOff>9525</xdr:colOff>
                    <xdr:row>31</xdr:row>
                    <xdr:rowOff>28575</xdr:rowOff>
                  </to>
                </anchor>
              </controlPr>
            </control>
          </mc:Choice>
        </mc:AlternateContent>
        <mc:AlternateContent xmlns:mc="http://schemas.openxmlformats.org/markup-compatibility/2006">
          <mc:Choice Requires="x14">
            <control shapeId="5606" r:id="rId27" name="Check Box 1510">
              <controlPr defaultSize="0" autoFill="0" autoLine="0" autoPict="0">
                <anchor moveWithCells="1">
                  <from>
                    <xdr:col>11</xdr:col>
                    <xdr:colOff>38100</xdr:colOff>
                    <xdr:row>31</xdr:row>
                    <xdr:rowOff>0</xdr:rowOff>
                  </from>
                  <to>
                    <xdr:col>21</xdr:col>
                    <xdr:colOff>9525</xdr:colOff>
                    <xdr:row>32</xdr:row>
                    <xdr:rowOff>28575</xdr:rowOff>
                  </to>
                </anchor>
              </controlPr>
            </control>
          </mc:Choice>
        </mc:AlternateContent>
        <mc:AlternateContent xmlns:mc="http://schemas.openxmlformats.org/markup-compatibility/2006">
          <mc:Choice Requires="x14">
            <control shapeId="5607" r:id="rId28" name="Check Box 1511">
              <controlPr defaultSize="0" autoFill="0" autoLine="0" autoPict="0">
                <anchor moveWithCells="1">
                  <from>
                    <xdr:col>11</xdr:col>
                    <xdr:colOff>38100</xdr:colOff>
                    <xdr:row>32</xdr:row>
                    <xdr:rowOff>0</xdr:rowOff>
                  </from>
                  <to>
                    <xdr:col>21</xdr:col>
                    <xdr:colOff>9525</xdr:colOff>
                    <xdr:row>33</xdr:row>
                    <xdr:rowOff>28575</xdr:rowOff>
                  </to>
                </anchor>
              </controlPr>
            </control>
          </mc:Choice>
        </mc:AlternateContent>
        <mc:AlternateContent xmlns:mc="http://schemas.openxmlformats.org/markup-compatibility/2006">
          <mc:Choice Requires="x14">
            <control shapeId="5608" r:id="rId29" name="Check Box 1512">
              <controlPr defaultSize="0" autoFill="0" autoLine="0" autoPict="0">
                <anchor moveWithCells="1">
                  <from>
                    <xdr:col>11</xdr:col>
                    <xdr:colOff>38100</xdr:colOff>
                    <xdr:row>33</xdr:row>
                    <xdr:rowOff>0</xdr:rowOff>
                  </from>
                  <to>
                    <xdr:col>21</xdr:col>
                    <xdr:colOff>9525</xdr:colOff>
                    <xdr:row>34</xdr:row>
                    <xdr:rowOff>28575</xdr:rowOff>
                  </to>
                </anchor>
              </controlPr>
            </control>
          </mc:Choice>
        </mc:AlternateContent>
        <mc:AlternateContent xmlns:mc="http://schemas.openxmlformats.org/markup-compatibility/2006">
          <mc:Choice Requires="x14">
            <control shapeId="5609" r:id="rId30" name="Check Box 1513">
              <controlPr defaultSize="0" autoFill="0" autoLine="0" autoPict="0">
                <anchor moveWithCells="1">
                  <from>
                    <xdr:col>11</xdr:col>
                    <xdr:colOff>38100</xdr:colOff>
                    <xdr:row>34</xdr:row>
                    <xdr:rowOff>0</xdr:rowOff>
                  </from>
                  <to>
                    <xdr:col>21</xdr:col>
                    <xdr:colOff>9525</xdr:colOff>
                    <xdr:row>35</xdr:row>
                    <xdr:rowOff>28575</xdr:rowOff>
                  </to>
                </anchor>
              </controlPr>
            </control>
          </mc:Choice>
        </mc:AlternateContent>
        <mc:AlternateContent xmlns:mc="http://schemas.openxmlformats.org/markup-compatibility/2006">
          <mc:Choice Requires="x14">
            <control shapeId="5610" r:id="rId31" name="Check Box 1514">
              <controlPr defaultSize="0" autoFill="0" autoLine="0" autoPict="0">
                <anchor moveWithCells="1">
                  <from>
                    <xdr:col>11</xdr:col>
                    <xdr:colOff>38100</xdr:colOff>
                    <xdr:row>35</xdr:row>
                    <xdr:rowOff>0</xdr:rowOff>
                  </from>
                  <to>
                    <xdr:col>21</xdr:col>
                    <xdr:colOff>9525</xdr:colOff>
                    <xdr:row>36</xdr:row>
                    <xdr:rowOff>28575</xdr:rowOff>
                  </to>
                </anchor>
              </controlPr>
            </control>
          </mc:Choice>
        </mc:AlternateContent>
        <mc:AlternateContent xmlns:mc="http://schemas.openxmlformats.org/markup-compatibility/2006">
          <mc:Choice Requires="x14">
            <control shapeId="5611" r:id="rId32" name="Check Box 1515">
              <controlPr defaultSize="0" autoFill="0" autoLine="0" autoPict="0">
                <anchor moveWithCells="1">
                  <from>
                    <xdr:col>11</xdr:col>
                    <xdr:colOff>38100</xdr:colOff>
                    <xdr:row>36</xdr:row>
                    <xdr:rowOff>0</xdr:rowOff>
                  </from>
                  <to>
                    <xdr:col>21</xdr:col>
                    <xdr:colOff>9525</xdr:colOff>
                    <xdr:row>37</xdr:row>
                    <xdr:rowOff>28575</xdr:rowOff>
                  </to>
                </anchor>
              </controlPr>
            </control>
          </mc:Choice>
        </mc:AlternateContent>
        <mc:AlternateContent xmlns:mc="http://schemas.openxmlformats.org/markup-compatibility/2006">
          <mc:Choice Requires="x14">
            <control shapeId="5612" r:id="rId33" name="Check Box 1516">
              <controlPr defaultSize="0" autoFill="0" autoLine="0" autoPict="0">
                <anchor moveWithCells="1">
                  <from>
                    <xdr:col>11</xdr:col>
                    <xdr:colOff>38100</xdr:colOff>
                    <xdr:row>37</xdr:row>
                    <xdr:rowOff>0</xdr:rowOff>
                  </from>
                  <to>
                    <xdr:col>21</xdr:col>
                    <xdr:colOff>9525</xdr:colOff>
                    <xdr:row>38</xdr:row>
                    <xdr:rowOff>28575</xdr:rowOff>
                  </to>
                </anchor>
              </controlPr>
            </control>
          </mc:Choice>
        </mc:AlternateContent>
        <mc:AlternateContent xmlns:mc="http://schemas.openxmlformats.org/markup-compatibility/2006">
          <mc:Choice Requires="x14">
            <control shapeId="5613" r:id="rId34" name="Check Box 1517">
              <controlPr defaultSize="0" autoFill="0" autoLine="0" autoPict="0">
                <anchor moveWithCells="1">
                  <from>
                    <xdr:col>28</xdr:col>
                    <xdr:colOff>38100</xdr:colOff>
                    <xdr:row>9</xdr:row>
                    <xdr:rowOff>0</xdr:rowOff>
                  </from>
                  <to>
                    <xdr:col>32</xdr:col>
                    <xdr:colOff>66675</xdr:colOff>
                    <xdr:row>10</xdr:row>
                    <xdr:rowOff>28575</xdr:rowOff>
                  </to>
                </anchor>
              </controlPr>
            </control>
          </mc:Choice>
        </mc:AlternateContent>
        <mc:AlternateContent xmlns:mc="http://schemas.openxmlformats.org/markup-compatibility/2006">
          <mc:Choice Requires="x14">
            <control shapeId="5614" r:id="rId35" name="Check Box 1518">
              <controlPr defaultSize="0" autoFill="0" autoLine="0" autoPict="0">
                <anchor moveWithCells="1">
                  <from>
                    <xdr:col>28</xdr:col>
                    <xdr:colOff>38100</xdr:colOff>
                    <xdr:row>10</xdr:row>
                    <xdr:rowOff>0</xdr:rowOff>
                  </from>
                  <to>
                    <xdr:col>32</xdr:col>
                    <xdr:colOff>66675</xdr:colOff>
                    <xdr:row>11</xdr:row>
                    <xdr:rowOff>28575</xdr:rowOff>
                  </to>
                </anchor>
              </controlPr>
            </control>
          </mc:Choice>
        </mc:AlternateContent>
        <mc:AlternateContent xmlns:mc="http://schemas.openxmlformats.org/markup-compatibility/2006">
          <mc:Choice Requires="x14">
            <control shapeId="5640" r:id="rId36" name="Check Box 1544">
              <controlPr defaultSize="0" autoFill="0" autoLine="0" autoPict="0">
                <anchor moveWithCells="1">
                  <from>
                    <xdr:col>28</xdr:col>
                    <xdr:colOff>38100</xdr:colOff>
                    <xdr:row>14</xdr:row>
                    <xdr:rowOff>0</xdr:rowOff>
                  </from>
                  <to>
                    <xdr:col>32</xdr:col>
                    <xdr:colOff>66675</xdr:colOff>
                    <xdr:row>15</xdr:row>
                    <xdr:rowOff>28575</xdr:rowOff>
                  </to>
                </anchor>
              </controlPr>
            </control>
          </mc:Choice>
        </mc:AlternateContent>
        <mc:AlternateContent xmlns:mc="http://schemas.openxmlformats.org/markup-compatibility/2006">
          <mc:Choice Requires="x14">
            <control shapeId="5641" r:id="rId37" name="Check Box 1545">
              <controlPr defaultSize="0" autoFill="0" autoLine="0" autoPict="0">
                <anchor moveWithCells="1">
                  <from>
                    <xdr:col>28</xdr:col>
                    <xdr:colOff>38100</xdr:colOff>
                    <xdr:row>14</xdr:row>
                    <xdr:rowOff>0</xdr:rowOff>
                  </from>
                  <to>
                    <xdr:col>32</xdr:col>
                    <xdr:colOff>66675</xdr:colOff>
                    <xdr:row>15</xdr:row>
                    <xdr:rowOff>28575</xdr:rowOff>
                  </to>
                </anchor>
              </controlPr>
            </control>
          </mc:Choice>
        </mc:AlternateContent>
        <mc:AlternateContent xmlns:mc="http://schemas.openxmlformats.org/markup-compatibility/2006">
          <mc:Choice Requires="x14">
            <control shapeId="5642" r:id="rId38" name="Check Box 1546">
              <controlPr defaultSize="0" autoFill="0" autoLine="0" autoPict="0">
                <anchor moveWithCells="1">
                  <from>
                    <xdr:col>28</xdr:col>
                    <xdr:colOff>38100</xdr:colOff>
                    <xdr:row>15</xdr:row>
                    <xdr:rowOff>0</xdr:rowOff>
                  </from>
                  <to>
                    <xdr:col>32</xdr:col>
                    <xdr:colOff>66675</xdr:colOff>
                    <xdr:row>16</xdr:row>
                    <xdr:rowOff>28575</xdr:rowOff>
                  </to>
                </anchor>
              </controlPr>
            </control>
          </mc:Choice>
        </mc:AlternateContent>
        <mc:AlternateContent xmlns:mc="http://schemas.openxmlformats.org/markup-compatibility/2006">
          <mc:Choice Requires="x14">
            <control shapeId="5643" r:id="rId39" name="Check Box 1547">
              <controlPr defaultSize="0" autoFill="0" autoLine="0" autoPict="0">
                <anchor moveWithCells="1">
                  <from>
                    <xdr:col>28</xdr:col>
                    <xdr:colOff>38100</xdr:colOff>
                    <xdr:row>15</xdr:row>
                    <xdr:rowOff>0</xdr:rowOff>
                  </from>
                  <to>
                    <xdr:col>32</xdr:col>
                    <xdr:colOff>66675</xdr:colOff>
                    <xdr:row>16</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indexed="49"/>
  </sheetPr>
  <dimension ref="A1:AF177"/>
  <sheetViews>
    <sheetView zoomScale="90" workbookViewId="0">
      <pane xSplit="3" topLeftCell="D1" activePane="topRight" state="frozen"/>
      <selection pane="topRight" activeCell="G22" sqref="G22"/>
    </sheetView>
  </sheetViews>
  <sheetFormatPr defaultRowHeight="13.5"/>
  <cols>
    <col min="1" max="1" width="2.75" style="18" customWidth="1"/>
    <col min="2" max="2" width="11.625" style="18" customWidth="1"/>
    <col min="3" max="3" width="13.75" style="18" customWidth="1"/>
    <col min="4" max="10" width="12.75" style="18" customWidth="1"/>
    <col min="11" max="15" width="9.75" style="18" customWidth="1"/>
    <col min="16" max="16" width="1.125" style="18" customWidth="1"/>
    <col min="17" max="29" width="11.125" style="18" customWidth="1"/>
    <col min="30" max="30" width="9" style="18" bestFit="1"/>
    <col min="31" max="16384" width="9" style="18"/>
  </cols>
  <sheetData>
    <row r="1" spans="1:31" ht="4.5" customHeight="1">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row>
    <row r="2" spans="1:31" ht="26.25" customHeight="1">
      <c r="A2" s="126" t="s">
        <v>189</v>
      </c>
      <c r="B2" s="544">
        <f>+☆start!W4</f>
        <v>2011</v>
      </c>
      <c r="C2" s="148">
        <f>+☆start!Y4</f>
        <v>4</v>
      </c>
      <c r="D2" s="60" t="s">
        <v>235</v>
      </c>
      <c r="E2" s="61"/>
      <c r="F2" s="61"/>
      <c r="G2" s="62"/>
      <c r="H2" s="232"/>
      <c r="I2" s="232"/>
      <c r="J2" s="232"/>
      <c r="K2" s="232"/>
      <c r="L2" s="232"/>
      <c r="M2" s="4"/>
      <c r="N2" s="4"/>
      <c r="O2" s="4"/>
      <c r="P2" s="4"/>
      <c r="Q2" s="4"/>
      <c r="S2" s="4"/>
      <c r="T2" s="4"/>
      <c r="U2" s="4"/>
      <c r="V2" s="4"/>
      <c r="W2" s="246" t="s">
        <v>236</v>
      </c>
      <c r="X2" s="4"/>
      <c r="Y2" s="4"/>
      <c r="Z2" s="4"/>
      <c r="AA2" s="4"/>
      <c r="AB2" s="4"/>
      <c r="AC2" s="4"/>
      <c r="AD2" s="4"/>
      <c r="AE2" s="4"/>
    </row>
    <row r="3" spans="1:31" ht="3.75" customHeight="1">
      <c r="A3" s="146" t="s">
        <v>3</v>
      </c>
      <c r="B3" s="4"/>
      <c r="C3" s="4"/>
      <c r="D3" s="4"/>
      <c r="E3" s="4"/>
      <c r="F3" s="4"/>
      <c r="G3" s="4"/>
      <c r="H3" s="4"/>
      <c r="I3" s="4"/>
      <c r="J3" s="4"/>
      <c r="K3" s="4"/>
      <c r="L3" s="4"/>
      <c r="M3" s="140"/>
      <c r="N3" s="146" t="s">
        <v>3</v>
      </c>
      <c r="O3" s="4"/>
      <c r="P3" s="4"/>
      <c r="Q3" s="4"/>
    </row>
    <row r="4" spans="1:31" s="147" customFormat="1" ht="16.5" customHeight="1">
      <c r="A4" s="747" t="s">
        <v>237</v>
      </c>
      <c r="B4" s="748"/>
      <c r="C4" s="164" t="s">
        <v>165</v>
      </c>
      <c r="D4" s="233" t="str">
        <f>+☆start!W10</f>
        <v>a</v>
      </c>
      <c r="E4" s="233" t="str">
        <f>+☆start!W11</f>
        <v>b</v>
      </c>
      <c r="F4" s="162"/>
      <c r="G4" s="127"/>
    </row>
    <row r="5" spans="1:31">
      <c r="A5" s="110" t="s">
        <v>238</v>
      </c>
      <c r="B5" s="2"/>
      <c r="C5" s="557">
        <f t="shared" ref="C5:C31" si="0">SUM(D5:E5)</f>
        <v>1</v>
      </c>
      <c r="D5" s="558">
        <f>+A!E36</f>
        <v>1</v>
      </c>
      <c r="E5" s="559">
        <f>+Ｂ!E36</f>
        <v>0</v>
      </c>
      <c r="F5" s="77"/>
      <c r="G5" s="5"/>
    </row>
    <row r="6" spans="1:31">
      <c r="A6" s="111" t="s">
        <v>239</v>
      </c>
      <c r="B6" s="2"/>
      <c r="C6" s="560">
        <f t="shared" si="0"/>
        <v>0</v>
      </c>
      <c r="D6" s="561">
        <f>+A!M37/24</f>
        <v>0</v>
      </c>
      <c r="E6" s="562">
        <f>+Ｂ!M37/24</f>
        <v>0</v>
      </c>
      <c r="F6" s="77"/>
      <c r="G6" s="5"/>
    </row>
    <row r="7" spans="1:31">
      <c r="A7" s="112" t="s">
        <v>240</v>
      </c>
      <c r="B7" s="2"/>
      <c r="C7" s="560">
        <f t="shared" si="0"/>
        <v>0</v>
      </c>
      <c r="D7" s="561">
        <f>+A!M38/24</f>
        <v>0</v>
      </c>
      <c r="E7" s="562">
        <f>+Ｂ!M38/24</f>
        <v>0</v>
      </c>
      <c r="F7" s="77"/>
      <c r="G7" s="5"/>
    </row>
    <row r="8" spans="1:31">
      <c r="A8" s="120" t="s">
        <v>241</v>
      </c>
      <c r="B8" s="231"/>
      <c r="C8" s="560">
        <f t="shared" si="0"/>
        <v>0.33333333333333298</v>
      </c>
      <c r="D8" s="561">
        <f>+A!M39/24</f>
        <v>0.33333333333333298</v>
      </c>
      <c r="E8" s="562">
        <f>+Ｂ!M39/24</f>
        <v>0</v>
      </c>
      <c r="F8" s="77"/>
      <c r="G8" s="5"/>
    </row>
    <row r="9" spans="1:31">
      <c r="A9" s="119" t="s">
        <v>242</v>
      </c>
      <c r="B9" s="231"/>
      <c r="C9" s="560">
        <f t="shared" si="0"/>
        <v>8.3333333333333301E-2</v>
      </c>
      <c r="D9" s="561">
        <f>+A!M40/24</f>
        <v>8.3333333333333301E-2</v>
      </c>
      <c r="E9" s="562">
        <f>+Ｂ!M40/24</f>
        <v>0</v>
      </c>
      <c r="F9" s="77"/>
      <c r="G9" s="5"/>
    </row>
    <row r="10" spans="1:31" ht="12" customHeight="1">
      <c r="A10" s="755" t="s">
        <v>243</v>
      </c>
      <c r="B10" s="208" t="s">
        <v>244</v>
      </c>
      <c r="C10" s="563">
        <f t="shared" si="0"/>
        <v>0</v>
      </c>
      <c r="D10" s="564">
        <f>+A!M36</f>
        <v>0</v>
      </c>
      <c r="E10" s="565">
        <f>+Ｂ!M36</f>
        <v>0</v>
      </c>
      <c r="F10" s="77"/>
      <c r="G10" s="5"/>
    </row>
    <row r="11" spans="1:31" ht="12.75" customHeight="1">
      <c r="A11" s="756"/>
      <c r="B11" s="119" t="s">
        <v>245</v>
      </c>
      <c r="C11" s="37">
        <f t="shared" si="0"/>
        <v>0</v>
      </c>
      <c r="D11" s="566">
        <f>+A!N36</f>
        <v>0</v>
      </c>
      <c r="E11" s="567">
        <f>+Ｂ!N36</f>
        <v>0</v>
      </c>
      <c r="F11" s="77"/>
      <c r="G11" s="5"/>
    </row>
    <row r="12" spans="1:31" ht="12.75" customHeight="1">
      <c r="A12" s="756"/>
      <c r="B12" s="120" t="s">
        <v>246</v>
      </c>
      <c r="C12" s="37">
        <f t="shared" si="0"/>
        <v>6400</v>
      </c>
      <c r="D12" s="566">
        <f>+A!O36</f>
        <v>6400</v>
      </c>
      <c r="E12" s="568">
        <f>+Ｂ!O36</f>
        <v>0</v>
      </c>
      <c r="F12" s="77"/>
      <c r="G12" s="5"/>
    </row>
    <row r="13" spans="1:31" ht="12.75" customHeight="1">
      <c r="A13" s="756"/>
      <c r="B13" s="119" t="s">
        <v>247</v>
      </c>
      <c r="C13" s="37">
        <f t="shared" si="0"/>
        <v>1800</v>
      </c>
      <c r="D13" s="569">
        <f>+A!P36</f>
        <v>1800</v>
      </c>
      <c r="E13" s="569">
        <f>+Ｂ!P36</f>
        <v>0</v>
      </c>
      <c r="F13" s="77"/>
      <c r="G13" s="5"/>
    </row>
    <row r="14" spans="1:31" ht="12.75" customHeight="1">
      <c r="A14" s="756"/>
      <c r="B14" s="261" t="s">
        <v>248</v>
      </c>
      <c r="C14" s="37">
        <f t="shared" si="0"/>
        <v>0</v>
      </c>
      <c r="D14" s="570"/>
      <c r="E14" s="570"/>
      <c r="F14" s="77"/>
      <c r="G14" s="5"/>
    </row>
    <row r="15" spans="1:31" ht="12.75" customHeight="1">
      <c r="A15" s="756"/>
      <c r="B15" s="262" t="s">
        <v>249</v>
      </c>
      <c r="C15" s="37">
        <f t="shared" si="0"/>
        <v>0</v>
      </c>
      <c r="D15" s="571"/>
      <c r="E15" s="571"/>
      <c r="F15" s="77"/>
      <c r="G15" s="5"/>
    </row>
    <row r="16" spans="1:31" ht="12.75" customHeight="1">
      <c r="A16" s="756"/>
      <c r="B16" s="262"/>
      <c r="C16" s="37">
        <f t="shared" si="0"/>
        <v>0</v>
      </c>
      <c r="D16" s="571"/>
      <c r="E16" s="571"/>
      <c r="F16" s="77"/>
      <c r="G16" s="5"/>
    </row>
    <row r="17" spans="1:31" ht="12.75" customHeight="1">
      <c r="A17" s="756"/>
      <c r="B17" s="262"/>
      <c r="C17" s="37">
        <f t="shared" si="0"/>
        <v>0</v>
      </c>
      <c r="D17" s="571"/>
      <c r="E17" s="571"/>
      <c r="F17" s="77"/>
      <c r="G17" s="5"/>
    </row>
    <row r="18" spans="1:31" ht="12.75" customHeight="1">
      <c r="A18" s="756"/>
      <c r="B18" s="262" t="s">
        <v>250</v>
      </c>
      <c r="C18" s="37">
        <f t="shared" si="0"/>
        <v>0</v>
      </c>
      <c r="D18" s="572"/>
      <c r="E18" s="572"/>
      <c r="F18" s="77"/>
      <c r="G18" s="5"/>
    </row>
    <row r="19" spans="1:31" ht="12.75" customHeight="1">
      <c r="A19" s="756"/>
      <c r="B19" s="6" t="s">
        <v>251</v>
      </c>
      <c r="C19" s="37">
        <f t="shared" si="0"/>
        <v>8200</v>
      </c>
      <c r="D19" s="573">
        <f>SUM(D10:D18)</f>
        <v>8200</v>
      </c>
      <c r="E19" s="574">
        <f>SUM(E10:E18)</f>
        <v>0</v>
      </c>
      <c r="F19" s="77"/>
      <c r="G19" s="5"/>
    </row>
    <row r="20" spans="1:31" ht="12.75" customHeight="1">
      <c r="A20" s="756"/>
      <c r="B20" s="262" t="s">
        <v>252</v>
      </c>
      <c r="C20" s="37">
        <f t="shared" si="0"/>
        <v>0</v>
      </c>
      <c r="D20" s="575"/>
      <c r="E20" s="575"/>
      <c r="F20" s="77"/>
      <c r="G20" s="5"/>
    </row>
    <row r="21" spans="1:31" ht="12.75" customHeight="1">
      <c r="A21" s="756"/>
      <c r="B21" s="20" t="s">
        <v>185</v>
      </c>
      <c r="C21" s="576">
        <f t="shared" si="0"/>
        <v>8200</v>
      </c>
      <c r="D21" s="573">
        <f>SUM(D19:D20)</f>
        <v>8200</v>
      </c>
      <c r="E21" s="574">
        <f>SUM(E19:E20)</f>
        <v>0</v>
      </c>
      <c r="F21" s="77"/>
      <c r="G21" s="5"/>
    </row>
    <row r="22" spans="1:31" ht="12.75" customHeight="1">
      <c r="A22" s="755" t="s">
        <v>253</v>
      </c>
      <c r="B22" s="121" t="str">
        <f>+B108</f>
        <v>健康保険</v>
      </c>
      <c r="C22" s="37">
        <f t="shared" si="0"/>
        <v>0</v>
      </c>
      <c r="D22" s="577"/>
      <c r="E22" s="577"/>
      <c r="F22" s="77"/>
      <c r="G22" s="5"/>
    </row>
    <row r="23" spans="1:31" ht="12.75" customHeight="1">
      <c r="A23" s="756"/>
      <c r="B23" s="321" t="str">
        <f>+B109</f>
        <v>厚生年金</v>
      </c>
      <c r="C23" s="576">
        <f t="shared" si="0"/>
        <v>0</v>
      </c>
      <c r="D23" s="578"/>
      <c r="E23" s="578"/>
      <c r="F23" s="77"/>
      <c r="G23" s="5"/>
    </row>
    <row r="24" spans="1:31" ht="12.75" customHeight="1">
      <c r="A24" s="757"/>
      <c r="B24" s="320" t="str">
        <f>+B110</f>
        <v>雇用保険</v>
      </c>
      <c r="C24" s="579">
        <f t="shared" si="0"/>
        <v>0</v>
      </c>
      <c r="D24" s="580">
        <f>IF(☆start!$Z$10="A",☆start!$AM$7*集計表!D21,0)+IF(☆start!$Z$10="B",☆start!$AM$8*集計表!D21,0)</f>
        <v>0</v>
      </c>
      <c r="E24" s="580">
        <f>IF(☆start!$Z$11="A",☆start!$AM$7*集計表!E21,0)+IF(☆start!$Z$11="B",☆start!$AM$8*集計表!E21,0)</f>
        <v>0</v>
      </c>
      <c r="F24" s="77"/>
      <c r="G24" s="5"/>
    </row>
    <row r="25" spans="1:31" ht="12.75" customHeight="1">
      <c r="A25" s="757"/>
      <c r="B25" s="319" t="s">
        <v>162</v>
      </c>
      <c r="C25" s="579">
        <f t="shared" si="0"/>
        <v>0</v>
      </c>
      <c r="D25" s="580">
        <f>IF(☆start!$AA$10=0,0,IF(☆start!$AA$10="乙",IF((VLOOKUP(D32,説明書!$Z$4:$AL$341,13,TRUE))&gt;☆start!$AB$10*説明書!$X$19,(VLOOKUP(D32,説明書!$Z$4:$AL$341,13,TRUE))-☆start!$AB$10*説明書!$X$19,0),(ROUNDDOWN((VLOOKUP(D32,説明書!$Z$4:$AL$341,D33+3,TRUE)+IF(D32-説明書!$Z$341&gt;0,D32-説明書!$Z$341,0)*説明書!$V$20+IF(D32-説明書!$S$21&gt;0,D32-説明書!$S$21,0)*説明書!$X$21),-1))))</f>
        <v>0</v>
      </c>
      <c r="E25" s="580">
        <f>IF(☆start!$AA$11=0,0,IF(☆start!$AA$11="乙",IF((VLOOKUP(E32,説明書!$Z$4:$AL$341,13,TRUE))&gt;☆start!$AB$11*説明書!$X$19,(VLOOKUP(E32,説明書!$Z$4:$AL$341,13,TRUE))-☆start!$AB$11*説明書!$X$19,0),(ROUNDDOWN((VLOOKUP(E32,説明書!$Z$4:$AL$341,E33+3,TRUE)+IF(E32-説明書!$Z$341&gt;0,E32-説明書!$Z$341,0)*説明書!$V$20+IF(E32-説明書!$S$21&gt;0,E32-説明書!$S$21,0)*説明書!$X$21),-1))))</f>
        <v>0</v>
      </c>
      <c r="F25" s="77"/>
      <c r="G25" s="5"/>
    </row>
    <row r="26" spans="1:31" ht="12.75" customHeight="1">
      <c r="A26" s="756"/>
      <c r="B26" s="391" t="str">
        <f>+B112</f>
        <v>住民税</v>
      </c>
      <c r="C26" s="37">
        <f t="shared" si="0"/>
        <v>0</v>
      </c>
      <c r="D26" s="571"/>
      <c r="E26" s="571"/>
      <c r="F26" s="77"/>
      <c r="G26" s="5"/>
    </row>
    <row r="27" spans="1:31" ht="12.75" customHeight="1">
      <c r="A27" s="756"/>
      <c r="B27" s="390"/>
      <c r="C27" s="37">
        <f t="shared" si="0"/>
        <v>0</v>
      </c>
      <c r="D27" s="571"/>
      <c r="E27" s="571"/>
      <c r="F27" s="77"/>
      <c r="G27" s="5"/>
    </row>
    <row r="28" spans="1:31" ht="12.75" customHeight="1">
      <c r="A28" s="756"/>
      <c r="B28" s="262"/>
      <c r="C28" s="37">
        <f t="shared" si="0"/>
        <v>0</v>
      </c>
      <c r="D28" s="571"/>
      <c r="E28" s="571"/>
      <c r="F28" s="77"/>
      <c r="G28" s="5"/>
    </row>
    <row r="29" spans="1:31" ht="12.75" customHeight="1">
      <c r="A29" s="756"/>
      <c r="B29" s="262"/>
      <c r="C29" s="37">
        <f t="shared" si="0"/>
        <v>0</v>
      </c>
      <c r="D29" s="571"/>
      <c r="E29" s="571"/>
      <c r="F29" s="77"/>
      <c r="G29" s="5"/>
    </row>
    <row r="30" spans="1:31" ht="12.75" customHeight="1">
      <c r="A30" s="758"/>
      <c r="B30" s="85" t="s">
        <v>185</v>
      </c>
      <c r="C30" s="37">
        <f t="shared" si="0"/>
        <v>0</v>
      </c>
      <c r="D30" s="581">
        <f>SUM(D22:D29)</f>
        <v>0</v>
      </c>
      <c r="E30" s="581">
        <f>SUM(E22:E29)</f>
        <v>0</v>
      </c>
      <c r="F30" s="77"/>
      <c r="G30" s="5"/>
    </row>
    <row r="31" spans="1:31" ht="13.5" customHeight="1">
      <c r="A31" s="749" t="s">
        <v>182</v>
      </c>
      <c r="B31" s="749"/>
      <c r="C31" s="37">
        <f t="shared" si="0"/>
        <v>8200</v>
      </c>
      <c r="D31" s="37">
        <f>+D21-D30</f>
        <v>8200</v>
      </c>
      <c r="E31" s="37">
        <f>+E21-E30</f>
        <v>0</v>
      </c>
      <c r="F31" s="77"/>
      <c r="G31" s="5"/>
    </row>
    <row r="32" spans="1:31" hidden="1">
      <c r="A32" s="54"/>
      <c r="B32" s="22" t="s">
        <v>254</v>
      </c>
      <c r="C32" s="165"/>
      <c r="D32" s="47">
        <f>+D19-D22-D23-D24</f>
        <v>8200</v>
      </c>
      <c r="E32" s="47">
        <f>+E19-E22-E23-E24</f>
        <v>0</v>
      </c>
      <c r="F32" s="47" t="e">
        <f t="shared" ref="F32:O32" si="1">+#REF!-#REF!-#REF!-#REF!</f>
        <v>#REF!</v>
      </c>
      <c r="G32" s="47" t="e">
        <f t="shared" si="1"/>
        <v>#REF!</v>
      </c>
      <c r="H32" s="47" t="e">
        <f t="shared" si="1"/>
        <v>#REF!</v>
      </c>
      <c r="I32" s="47" t="e">
        <f t="shared" si="1"/>
        <v>#REF!</v>
      </c>
      <c r="J32" s="47" t="e">
        <f t="shared" si="1"/>
        <v>#REF!</v>
      </c>
      <c r="K32" s="47" t="e">
        <f t="shared" si="1"/>
        <v>#REF!</v>
      </c>
      <c r="L32" s="139" t="e">
        <f t="shared" si="1"/>
        <v>#REF!</v>
      </c>
      <c r="M32" s="141" t="e">
        <f t="shared" si="1"/>
        <v>#REF!</v>
      </c>
      <c r="N32" s="47" t="e">
        <f t="shared" si="1"/>
        <v>#REF!</v>
      </c>
      <c r="O32" s="47" t="e">
        <f t="shared" si="1"/>
        <v>#REF!</v>
      </c>
      <c r="P32" s="5"/>
      <c r="Q32" s="5"/>
      <c r="R32" s="5"/>
      <c r="S32" s="5"/>
      <c r="T32" s="5"/>
      <c r="U32" s="5"/>
      <c r="V32" s="5"/>
      <c r="W32" s="5"/>
      <c r="X32" s="5"/>
      <c r="Y32" s="5"/>
      <c r="Z32" s="5"/>
      <c r="AA32" s="5"/>
      <c r="AB32" s="5"/>
      <c r="AC32" s="5"/>
      <c r="AD32" s="163"/>
      <c r="AE32" s="23"/>
    </row>
    <row r="33" spans="1:31" s="254" customFormat="1" hidden="1">
      <c r="A33" s="255" t="s">
        <v>3</v>
      </c>
      <c r="B33" s="251" t="s">
        <v>255</v>
      </c>
      <c r="C33" s="256"/>
      <c r="D33" s="252">
        <f>+☆start!$AB10</f>
        <v>0</v>
      </c>
      <c r="E33" s="252">
        <f>+☆start!$AB11</f>
        <v>0</v>
      </c>
      <c r="F33" s="252" t="e">
        <f>+☆start!#REF!</f>
        <v>#REF!</v>
      </c>
      <c r="G33" s="252" t="e">
        <f>+☆start!#REF!</f>
        <v>#REF!</v>
      </c>
      <c r="H33" s="252" t="e">
        <f>+☆start!#REF!</f>
        <v>#REF!</v>
      </c>
      <c r="I33" s="252" t="e">
        <f>+☆start!#REF!</f>
        <v>#REF!</v>
      </c>
      <c r="J33" s="252" t="e">
        <f>+☆start!#REF!</f>
        <v>#REF!</v>
      </c>
      <c r="K33" s="252" t="e">
        <f>+☆start!#REF!</f>
        <v>#REF!</v>
      </c>
      <c r="L33" s="253" t="e">
        <f>+☆start!#REF!</f>
        <v>#REF!</v>
      </c>
      <c r="M33" s="257" t="e">
        <f>+☆start!#REF!</f>
        <v>#REF!</v>
      </c>
      <c r="N33" s="258" t="e">
        <f>+☆start!#REF!</f>
        <v>#REF!</v>
      </c>
      <c r="O33" s="258" t="e">
        <f>+☆start!#REF!</f>
        <v>#REF!</v>
      </c>
      <c r="P33" s="5"/>
      <c r="Q33" s="5"/>
      <c r="R33" s="5"/>
      <c r="S33" s="5"/>
      <c r="T33" s="5"/>
      <c r="U33" s="5"/>
      <c r="V33" s="5"/>
      <c r="W33" s="5"/>
      <c r="X33" s="5"/>
      <c r="Y33" s="5"/>
      <c r="Z33" s="5"/>
      <c r="AA33" s="5"/>
      <c r="AB33" s="5"/>
      <c r="AC33" s="5"/>
      <c r="AD33" s="259"/>
      <c r="AE33" s="260"/>
    </row>
    <row r="34" spans="1:31">
      <c r="A34" s="146" t="s">
        <v>3</v>
      </c>
      <c r="B34" s="7"/>
      <c r="C34" s="7"/>
      <c r="D34" s="8"/>
      <c r="E34" s="8"/>
      <c r="F34" s="8"/>
      <c r="G34" s="8"/>
      <c r="H34" s="8"/>
      <c r="I34" s="8"/>
      <c r="J34" s="8"/>
      <c r="K34" s="8"/>
      <c r="L34" s="8"/>
      <c r="M34" s="541"/>
      <c r="N34" s="8"/>
      <c r="O34" s="8"/>
      <c r="P34" s="8"/>
      <c r="Q34" s="8"/>
      <c r="R34" s="8"/>
      <c r="S34" s="8"/>
      <c r="T34" s="5"/>
      <c r="U34" s="5"/>
      <c r="V34" s="5"/>
      <c r="W34" s="5"/>
      <c r="X34" s="5"/>
      <c r="Y34" s="5"/>
      <c r="Z34" s="5"/>
      <c r="AA34" s="5"/>
      <c r="AB34" s="5"/>
      <c r="AC34" s="5"/>
      <c r="AD34" s="5"/>
      <c r="AE34" s="5"/>
    </row>
    <row r="35" spans="1:31" hidden="1">
      <c r="A35" s="7"/>
      <c r="B35" s="7"/>
      <c r="C35" s="7"/>
      <c r="D35" s="8"/>
      <c r="E35" s="8"/>
      <c r="F35" s="8"/>
      <c r="G35" s="8"/>
      <c r="H35" s="8"/>
      <c r="I35" s="8"/>
      <c r="J35" s="8"/>
      <c r="K35" s="8"/>
      <c r="L35" s="8"/>
      <c r="M35" s="8"/>
      <c r="N35" s="8"/>
      <c r="O35" s="8"/>
      <c r="P35" s="8"/>
      <c r="Q35" s="8"/>
      <c r="R35" s="8"/>
      <c r="S35" s="8"/>
      <c r="T35" s="5"/>
      <c r="U35" s="5"/>
      <c r="V35" s="5"/>
      <c r="W35" s="5"/>
      <c r="X35" s="5"/>
      <c r="Y35" s="5"/>
      <c r="Z35" s="5"/>
      <c r="AA35" s="5"/>
      <c r="AB35" s="5"/>
      <c r="AC35" s="5"/>
      <c r="AD35" s="5"/>
      <c r="AE35" s="5"/>
    </row>
    <row r="36" spans="1:31" ht="13.5" hidden="1" customHeight="1">
      <c r="A36" s="759" t="s">
        <v>256</v>
      </c>
      <c r="B36" s="51" t="s">
        <v>257</v>
      </c>
      <c r="C36" s="44" t="s">
        <v>258</v>
      </c>
      <c r="D36" s="3"/>
      <c r="E36" s="8"/>
      <c r="F36" s="3"/>
      <c r="G36" s="8"/>
      <c r="H36" s="8"/>
      <c r="I36" s="8"/>
      <c r="J36" s="8"/>
      <c r="K36" s="8"/>
      <c r="L36" s="8"/>
      <c r="M36" s="8"/>
      <c r="N36" s="8"/>
      <c r="O36" s="8"/>
      <c r="P36" s="8"/>
      <c r="Q36" s="8"/>
      <c r="R36" s="8"/>
      <c r="S36" s="8"/>
      <c r="T36" s="5"/>
      <c r="U36" s="5"/>
      <c r="V36" s="5"/>
      <c r="W36" s="5"/>
      <c r="X36" s="5"/>
      <c r="Y36" s="5"/>
      <c r="Z36" s="5"/>
      <c r="AA36" s="5"/>
      <c r="AB36" s="5"/>
      <c r="AC36" s="5"/>
      <c r="AD36" s="5"/>
      <c r="AE36" s="5"/>
    </row>
    <row r="37" spans="1:31" hidden="1">
      <c r="A37" s="760"/>
      <c r="B37" s="124">
        <v>10000</v>
      </c>
      <c r="C37" s="125" t="e">
        <f t="shared" ref="C37:C45" si="2">SUM(E50:AD50)+D118</f>
        <v>#REF!</v>
      </c>
      <c r="D37" s="3"/>
      <c r="E37" s="68"/>
      <c r="F37" s="68"/>
      <c r="G37" s="68"/>
      <c r="H37" s="68"/>
      <c r="I37" s="68"/>
      <c r="J37" s="15"/>
      <c r="K37" s="15"/>
      <c r="L37" s="15"/>
      <c r="M37" s="15"/>
      <c r="N37" s="15"/>
      <c r="O37" s="15"/>
      <c r="P37" s="15"/>
      <c r="Q37" s="15"/>
      <c r="R37" s="15"/>
      <c r="S37" s="15"/>
      <c r="T37" s="15"/>
      <c r="U37" s="15"/>
      <c r="V37" s="16"/>
      <c r="W37" s="5"/>
      <c r="X37" s="5"/>
      <c r="Y37" s="5"/>
      <c r="Z37" s="5"/>
      <c r="AA37" s="5"/>
      <c r="AB37" s="5"/>
      <c r="AC37" s="5"/>
      <c r="AD37" s="5"/>
      <c r="AE37" s="5"/>
    </row>
    <row r="38" spans="1:31" hidden="1">
      <c r="A38" s="760"/>
      <c r="B38" s="124">
        <v>5000</v>
      </c>
      <c r="C38" s="125" t="e">
        <f t="shared" si="2"/>
        <v>#REF!</v>
      </c>
      <c r="D38" s="3"/>
      <c r="E38" s="68"/>
      <c r="F38" s="68"/>
      <c r="G38" s="68"/>
      <c r="H38" s="68"/>
      <c r="I38" s="68"/>
      <c r="J38" s="15"/>
      <c r="K38" s="15"/>
      <c r="L38" s="15"/>
      <c r="M38" s="15"/>
      <c r="N38" s="15"/>
      <c r="O38" s="15"/>
      <c r="P38" s="15"/>
      <c r="Q38" s="15"/>
      <c r="R38" s="15"/>
      <c r="S38" s="15"/>
      <c r="T38" s="15"/>
      <c r="U38" s="15"/>
      <c r="V38" s="16"/>
      <c r="W38" s="5"/>
      <c r="X38" s="5"/>
      <c r="Y38" s="5"/>
      <c r="Z38" s="5"/>
      <c r="AA38" s="5"/>
      <c r="AB38" s="5"/>
      <c r="AC38" s="5"/>
      <c r="AD38" s="5"/>
      <c r="AE38" s="5"/>
    </row>
    <row r="39" spans="1:31" hidden="1">
      <c r="A39" s="760"/>
      <c r="B39" s="124">
        <v>1000</v>
      </c>
      <c r="C39" s="125" t="e">
        <f t="shared" si="2"/>
        <v>#REF!</v>
      </c>
      <c r="D39" s="3"/>
      <c r="E39" s="68"/>
      <c r="F39" s="68"/>
      <c r="G39" s="68"/>
      <c r="H39" s="68"/>
      <c r="I39" s="68"/>
      <c r="J39" s="15"/>
      <c r="K39" s="15"/>
      <c r="L39" s="15"/>
      <c r="M39" s="15"/>
      <c r="N39" s="15"/>
      <c r="O39" s="15"/>
      <c r="P39" s="15"/>
      <c r="Q39" s="15"/>
      <c r="R39" s="15"/>
      <c r="S39" s="15"/>
      <c r="T39" s="15"/>
      <c r="U39" s="15"/>
      <c r="V39" s="16"/>
      <c r="W39" s="5"/>
      <c r="X39" s="5"/>
      <c r="Y39" s="5"/>
      <c r="Z39" s="5"/>
      <c r="AA39" s="5"/>
      <c r="AB39" s="5"/>
      <c r="AC39" s="5"/>
      <c r="AD39" s="5"/>
      <c r="AE39" s="5"/>
    </row>
    <row r="40" spans="1:31" hidden="1">
      <c r="A40" s="760"/>
      <c r="B40" s="124">
        <v>500</v>
      </c>
      <c r="C40" s="125" t="e">
        <f t="shared" si="2"/>
        <v>#REF!</v>
      </c>
      <c r="D40" s="3"/>
      <c r="E40" s="68"/>
      <c r="F40" s="68"/>
      <c r="G40" s="68"/>
      <c r="H40" s="68"/>
      <c r="I40" s="68"/>
      <c r="J40" s="15"/>
      <c r="K40" s="15"/>
      <c r="L40" s="15"/>
      <c r="M40" s="15"/>
      <c r="N40" s="15"/>
      <c r="O40" s="15"/>
      <c r="P40" s="15"/>
      <c r="Q40" s="15"/>
      <c r="R40" s="15"/>
      <c r="S40" s="15"/>
      <c r="T40" s="15"/>
      <c r="U40" s="15"/>
      <c r="V40" s="16"/>
      <c r="W40" s="5"/>
      <c r="X40" s="5"/>
      <c r="Y40" s="5"/>
      <c r="Z40" s="5"/>
      <c r="AA40" s="5"/>
      <c r="AB40" s="5"/>
      <c r="AC40" s="5"/>
      <c r="AD40" s="5"/>
      <c r="AE40" s="5"/>
    </row>
    <row r="41" spans="1:31" hidden="1">
      <c r="A41" s="760"/>
      <c r="B41" s="124">
        <v>100</v>
      </c>
      <c r="C41" s="125" t="e">
        <f t="shared" si="2"/>
        <v>#REF!</v>
      </c>
      <c r="D41" s="3"/>
      <c r="E41" s="68"/>
      <c r="F41" s="68"/>
      <c r="G41" s="68"/>
      <c r="H41" s="68"/>
      <c r="I41" s="68"/>
      <c r="J41" s="15"/>
      <c r="K41" s="15"/>
      <c r="L41" s="15"/>
      <c r="M41" s="15"/>
      <c r="N41" s="15"/>
      <c r="O41" s="15"/>
      <c r="P41" s="15"/>
      <c r="Q41" s="15"/>
      <c r="R41" s="15"/>
      <c r="S41" s="15"/>
      <c r="T41" s="15"/>
      <c r="U41" s="15"/>
      <c r="V41" s="16"/>
      <c r="W41" s="5"/>
      <c r="X41" s="5"/>
      <c r="Y41" s="5"/>
      <c r="Z41" s="5"/>
      <c r="AA41" s="5"/>
      <c r="AB41" s="5"/>
      <c r="AC41" s="5"/>
      <c r="AD41" s="5"/>
      <c r="AE41" s="5"/>
    </row>
    <row r="42" spans="1:31" hidden="1">
      <c r="A42" s="760"/>
      <c r="B42" s="124">
        <v>50</v>
      </c>
      <c r="C42" s="125" t="e">
        <f t="shared" si="2"/>
        <v>#REF!</v>
      </c>
      <c r="D42" s="3"/>
      <c r="E42" s="68"/>
      <c r="F42" s="68"/>
      <c r="G42" s="68"/>
      <c r="H42" s="68"/>
      <c r="I42" s="68"/>
      <c r="J42" s="15"/>
      <c r="K42" s="15"/>
      <c r="L42" s="15"/>
      <c r="M42" s="15"/>
      <c r="N42" s="15"/>
      <c r="O42" s="15"/>
      <c r="P42" s="15"/>
      <c r="Q42" s="15"/>
      <c r="R42" s="15"/>
      <c r="S42" s="15"/>
      <c r="T42" s="15"/>
      <c r="U42" s="15"/>
      <c r="V42" s="16"/>
      <c r="W42" s="5"/>
      <c r="X42" s="5"/>
      <c r="Y42" s="5"/>
      <c r="Z42" s="5"/>
      <c r="AA42" s="5"/>
      <c r="AB42" s="5"/>
      <c r="AC42" s="5"/>
      <c r="AD42" s="5"/>
      <c r="AE42" s="5"/>
    </row>
    <row r="43" spans="1:31" hidden="1">
      <c r="A43" s="760"/>
      <c r="B43" s="124">
        <v>10</v>
      </c>
      <c r="C43" s="125" t="e">
        <f t="shared" si="2"/>
        <v>#REF!</v>
      </c>
      <c r="D43" s="3"/>
      <c r="E43" s="68"/>
      <c r="F43" s="68"/>
      <c r="G43" s="68"/>
      <c r="H43" s="68"/>
      <c r="I43" s="68"/>
      <c r="J43" s="15"/>
      <c r="K43" s="15"/>
      <c r="L43" s="15"/>
      <c r="M43" s="15"/>
      <c r="N43" s="15"/>
      <c r="O43" s="15"/>
      <c r="P43" s="15"/>
      <c r="Q43" s="15"/>
      <c r="R43" s="15"/>
      <c r="S43" s="15"/>
      <c r="T43" s="15"/>
      <c r="U43" s="15"/>
      <c r="V43" s="16"/>
      <c r="W43" s="5"/>
      <c r="X43" s="5"/>
      <c r="Y43" s="5"/>
      <c r="Z43" s="5"/>
      <c r="AA43" s="5"/>
      <c r="AB43" s="5"/>
      <c r="AC43" s="5"/>
      <c r="AD43" s="5"/>
      <c r="AE43" s="5"/>
    </row>
    <row r="44" spans="1:31" hidden="1">
      <c r="A44" s="760"/>
      <c r="B44" s="124">
        <v>5</v>
      </c>
      <c r="C44" s="125" t="e">
        <f t="shared" si="2"/>
        <v>#REF!</v>
      </c>
      <c r="D44" s="3"/>
      <c r="E44" s="68"/>
      <c r="F44" s="68"/>
      <c r="G44" s="68"/>
      <c r="H44" s="68"/>
      <c r="I44" s="68"/>
      <c r="J44" s="15"/>
      <c r="K44" s="15"/>
      <c r="L44" s="15"/>
      <c r="M44" s="15"/>
      <c r="N44" s="15"/>
      <c r="O44" s="15"/>
      <c r="P44" s="15"/>
      <c r="Q44" s="15"/>
      <c r="R44" s="15"/>
      <c r="S44" s="15"/>
      <c r="T44" s="15"/>
      <c r="U44" s="15"/>
      <c r="V44" s="16"/>
      <c r="W44" s="5"/>
      <c r="X44" s="5"/>
      <c r="Y44" s="5"/>
      <c r="Z44" s="5"/>
      <c r="AA44" s="5"/>
      <c r="AB44" s="5"/>
      <c r="AC44" s="5"/>
      <c r="AD44" s="5"/>
      <c r="AE44" s="5"/>
    </row>
    <row r="45" spans="1:31" hidden="1">
      <c r="A45" s="760"/>
      <c r="B45" s="124">
        <v>1</v>
      </c>
      <c r="C45" s="125" t="e">
        <f t="shared" si="2"/>
        <v>#REF!</v>
      </c>
      <c r="D45" s="3"/>
      <c r="E45" s="68"/>
      <c r="F45" s="68"/>
      <c r="G45" s="68"/>
      <c r="H45" s="68"/>
      <c r="I45" s="68"/>
      <c r="J45" s="15"/>
      <c r="K45" s="15"/>
      <c r="L45" s="15"/>
      <c r="M45" s="15"/>
      <c r="N45" s="15"/>
      <c r="O45" s="15"/>
      <c r="P45" s="15"/>
      <c r="Q45" s="15"/>
      <c r="R45" s="15"/>
      <c r="S45" s="15"/>
      <c r="T45" s="15"/>
      <c r="U45" s="15"/>
      <c r="V45" s="16"/>
      <c r="W45" s="5"/>
      <c r="X45" s="5"/>
      <c r="Y45" s="5"/>
      <c r="Z45" s="5"/>
      <c r="AA45" s="5"/>
      <c r="AB45" s="5"/>
      <c r="AC45" s="5"/>
      <c r="AD45" s="5"/>
      <c r="AE45" s="5"/>
    </row>
    <row r="46" spans="1:31" hidden="1">
      <c r="A46" s="761"/>
      <c r="B46" s="122" t="s">
        <v>259</v>
      </c>
      <c r="C46" s="125">
        <f>+C31+D127</f>
        <v>8200</v>
      </c>
      <c r="D46" s="52" t="s">
        <v>260</v>
      </c>
      <c r="E46" s="3"/>
      <c r="F46" s="15"/>
      <c r="G46" s="15"/>
      <c r="H46" s="15"/>
      <c r="I46" s="15"/>
      <c r="J46" s="15"/>
      <c r="K46" s="15"/>
      <c r="L46" s="15"/>
      <c r="M46" s="15"/>
      <c r="N46" s="15"/>
      <c r="O46" s="15"/>
      <c r="P46" s="15"/>
      <c r="Q46" s="15"/>
      <c r="R46" s="15"/>
      <c r="S46" s="15"/>
      <c r="T46" s="15"/>
      <c r="U46" s="15"/>
      <c r="V46" s="16"/>
      <c r="W46" s="5"/>
      <c r="X46" s="5"/>
      <c r="Y46" s="5"/>
      <c r="Z46" s="5"/>
      <c r="AA46" s="5"/>
      <c r="AB46" s="5"/>
      <c r="AC46" s="5"/>
      <c r="AD46" s="5"/>
      <c r="AE46" s="5"/>
    </row>
    <row r="47" spans="1:31" ht="17.25" hidden="1">
      <c r="A47" s="13"/>
      <c r="B47" s="14"/>
      <c r="C47" s="14"/>
      <c r="D47" s="15"/>
      <c r="E47" s="15"/>
      <c r="F47" s="15"/>
      <c r="G47" s="15"/>
      <c r="H47" s="15"/>
      <c r="I47" s="15"/>
      <c r="J47" s="15"/>
      <c r="K47" s="15"/>
      <c r="L47" s="15"/>
      <c r="M47" s="15"/>
      <c r="N47" s="15"/>
      <c r="O47" s="15"/>
      <c r="P47" s="15"/>
      <c r="Q47" s="15"/>
      <c r="R47" s="15"/>
      <c r="S47" s="15"/>
      <c r="T47" s="15"/>
      <c r="U47" s="15"/>
      <c r="V47" s="16"/>
      <c r="W47" s="5"/>
      <c r="X47" s="5"/>
      <c r="Y47" s="5"/>
      <c r="Z47" s="5"/>
      <c r="AA47" s="5"/>
      <c r="AB47" s="5"/>
      <c r="AC47" s="5"/>
      <c r="AD47" s="5"/>
      <c r="AE47" s="5"/>
    </row>
    <row r="48" spans="1:31" ht="17.25" hidden="1">
      <c r="A48" s="13"/>
      <c r="B48" s="14"/>
      <c r="C48" s="14"/>
      <c r="D48" s="15"/>
      <c r="E48" s="15"/>
      <c r="F48" s="15"/>
      <c r="G48" s="15"/>
      <c r="H48" s="15"/>
      <c r="I48" s="15"/>
      <c r="J48" s="15"/>
      <c r="K48" s="15"/>
      <c r="L48" s="15"/>
      <c r="M48" s="15"/>
      <c r="N48" s="15"/>
      <c r="O48" s="15"/>
      <c r="P48" s="15"/>
      <c r="Q48" s="15"/>
      <c r="R48" s="15"/>
      <c r="S48" s="15"/>
      <c r="T48" s="15"/>
      <c r="U48" s="15"/>
      <c r="V48" s="16"/>
      <c r="W48" s="5"/>
      <c r="X48" s="5"/>
      <c r="Y48" s="5"/>
      <c r="Z48" s="5"/>
      <c r="AA48" s="5"/>
      <c r="AB48" s="5"/>
      <c r="AC48" s="5"/>
      <c r="AD48" s="5"/>
      <c r="AE48" s="5"/>
    </row>
    <row r="49" spans="1:31" ht="14.25" hidden="1">
      <c r="A49" s="69"/>
      <c r="B49" s="69"/>
      <c r="C49" s="69"/>
      <c r="D49" s="69"/>
      <c r="E49" s="70"/>
      <c r="F49" s="71"/>
      <c r="G49" s="71"/>
      <c r="H49" s="71"/>
      <c r="I49" s="71"/>
      <c r="J49" s="71"/>
      <c r="K49" s="71"/>
      <c r="L49" s="71"/>
      <c r="M49" s="71"/>
      <c r="N49" s="71"/>
      <c r="O49" s="71"/>
      <c r="P49" s="71"/>
      <c r="Q49" s="71"/>
      <c r="R49" s="71"/>
      <c r="S49" s="71"/>
      <c r="T49" s="71"/>
      <c r="U49" s="72"/>
      <c r="V49" s="72"/>
      <c r="W49" s="72"/>
      <c r="X49" s="72"/>
      <c r="Y49" s="72"/>
      <c r="Z49" s="72"/>
      <c r="AA49" s="72"/>
      <c r="AB49" s="72"/>
      <c r="AC49" s="72"/>
      <c r="AD49" s="72"/>
      <c r="AE49" s="72"/>
    </row>
    <row r="50" spans="1:31" ht="14.25" hidden="1">
      <c r="A50" s="69"/>
      <c r="B50" s="69"/>
      <c r="C50" s="69"/>
      <c r="D50" s="69"/>
      <c r="E50" s="73">
        <f>INT(D31/$B$37)</f>
        <v>0</v>
      </c>
      <c r="F50" s="73">
        <f>INT(E31/$B$37)</f>
        <v>0</v>
      </c>
      <c r="G50" s="73" t="e">
        <f t="shared" ref="G50:AD50" si="3">INT(#REF!/$B$37)</f>
        <v>#REF!</v>
      </c>
      <c r="H50" s="73" t="e">
        <f t="shared" si="3"/>
        <v>#REF!</v>
      </c>
      <c r="I50" s="73" t="e">
        <f t="shared" si="3"/>
        <v>#REF!</v>
      </c>
      <c r="J50" s="73" t="e">
        <f t="shared" si="3"/>
        <v>#REF!</v>
      </c>
      <c r="K50" s="73" t="e">
        <f t="shared" si="3"/>
        <v>#REF!</v>
      </c>
      <c r="L50" s="73" t="e">
        <f t="shared" si="3"/>
        <v>#REF!</v>
      </c>
      <c r="M50" s="73" t="e">
        <f t="shared" si="3"/>
        <v>#REF!</v>
      </c>
      <c r="N50" s="73" t="e">
        <f t="shared" si="3"/>
        <v>#REF!</v>
      </c>
      <c r="O50" s="73" t="e">
        <f t="shared" si="3"/>
        <v>#REF!</v>
      </c>
      <c r="P50" s="73" t="e">
        <f t="shared" si="3"/>
        <v>#REF!</v>
      </c>
      <c r="Q50" s="73" t="e">
        <f t="shared" si="3"/>
        <v>#REF!</v>
      </c>
      <c r="R50" s="73" t="e">
        <f t="shared" si="3"/>
        <v>#REF!</v>
      </c>
      <c r="S50" s="73" t="e">
        <f t="shared" si="3"/>
        <v>#REF!</v>
      </c>
      <c r="T50" s="73" t="e">
        <f t="shared" si="3"/>
        <v>#REF!</v>
      </c>
      <c r="U50" s="73" t="e">
        <f t="shared" si="3"/>
        <v>#REF!</v>
      </c>
      <c r="V50" s="73" t="e">
        <f t="shared" si="3"/>
        <v>#REF!</v>
      </c>
      <c r="W50" s="73" t="e">
        <f t="shared" si="3"/>
        <v>#REF!</v>
      </c>
      <c r="X50" s="73" t="e">
        <f t="shared" si="3"/>
        <v>#REF!</v>
      </c>
      <c r="Y50" s="73" t="e">
        <f t="shared" si="3"/>
        <v>#REF!</v>
      </c>
      <c r="Z50" s="73" t="e">
        <f t="shared" si="3"/>
        <v>#REF!</v>
      </c>
      <c r="AA50" s="73" t="e">
        <f t="shared" si="3"/>
        <v>#REF!</v>
      </c>
      <c r="AB50" s="73" t="e">
        <f t="shared" si="3"/>
        <v>#REF!</v>
      </c>
      <c r="AC50" s="73" t="e">
        <f t="shared" si="3"/>
        <v>#REF!</v>
      </c>
      <c r="AD50" s="73" t="e">
        <f t="shared" si="3"/>
        <v>#REF!</v>
      </c>
      <c r="AE50" s="72"/>
    </row>
    <row r="51" spans="1:31" ht="14.25" hidden="1">
      <c r="A51" s="69"/>
      <c r="B51" s="69"/>
      <c r="C51" s="69"/>
      <c r="D51" s="69"/>
      <c r="E51" s="48">
        <f t="shared" ref="E51:AD51" si="4">INT(E60/$B38)</f>
        <v>1</v>
      </c>
      <c r="F51" s="48">
        <f t="shared" si="4"/>
        <v>0</v>
      </c>
      <c r="G51" s="48" t="e">
        <f t="shared" si="4"/>
        <v>#REF!</v>
      </c>
      <c r="H51" s="48" t="e">
        <f t="shared" si="4"/>
        <v>#REF!</v>
      </c>
      <c r="I51" s="48" t="e">
        <f t="shared" si="4"/>
        <v>#REF!</v>
      </c>
      <c r="J51" s="48" t="e">
        <f t="shared" si="4"/>
        <v>#REF!</v>
      </c>
      <c r="K51" s="48" t="e">
        <f t="shared" si="4"/>
        <v>#REF!</v>
      </c>
      <c r="L51" s="48" t="e">
        <f t="shared" si="4"/>
        <v>#REF!</v>
      </c>
      <c r="M51" s="48" t="e">
        <f t="shared" si="4"/>
        <v>#REF!</v>
      </c>
      <c r="N51" s="48" t="e">
        <f t="shared" si="4"/>
        <v>#REF!</v>
      </c>
      <c r="O51" s="48" t="e">
        <f t="shared" si="4"/>
        <v>#REF!</v>
      </c>
      <c r="P51" s="48" t="e">
        <f t="shared" si="4"/>
        <v>#REF!</v>
      </c>
      <c r="Q51" s="48" t="e">
        <f t="shared" si="4"/>
        <v>#REF!</v>
      </c>
      <c r="R51" s="48" t="e">
        <f t="shared" si="4"/>
        <v>#REF!</v>
      </c>
      <c r="S51" s="48" t="e">
        <f t="shared" si="4"/>
        <v>#REF!</v>
      </c>
      <c r="T51" s="48" t="e">
        <f t="shared" si="4"/>
        <v>#REF!</v>
      </c>
      <c r="U51" s="48" t="e">
        <f t="shared" si="4"/>
        <v>#REF!</v>
      </c>
      <c r="V51" s="48" t="e">
        <f t="shared" si="4"/>
        <v>#REF!</v>
      </c>
      <c r="W51" s="48" t="e">
        <f t="shared" si="4"/>
        <v>#REF!</v>
      </c>
      <c r="X51" s="48" t="e">
        <f t="shared" si="4"/>
        <v>#REF!</v>
      </c>
      <c r="Y51" s="48" t="e">
        <f t="shared" si="4"/>
        <v>#REF!</v>
      </c>
      <c r="Z51" s="48" t="e">
        <f t="shared" si="4"/>
        <v>#REF!</v>
      </c>
      <c r="AA51" s="48" t="e">
        <f t="shared" si="4"/>
        <v>#REF!</v>
      </c>
      <c r="AB51" s="48" t="e">
        <f t="shared" si="4"/>
        <v>#REF!</v>
      </c>
      <c r="AC51" s="48" t="e">
        <f t="shared" si="4"/>
        <v>#REF!</v>
      </c>
      <c r="AD51" s="48" t="e">
        <f t="shared" si="4"/>
        <v>#REF!</v>
      </c>
      <c r="AE51" s="72"/>
    </row>
    <row r="52" spans="1:31" ht="14.25" hidden="1">
      <c r="A52" s="69"/>
      <c r="B52" s="69"/>
      <c r="C52" s="69"/>
      <c r="D52" s="69"/>
      <c r="E52" s="48">
        <f t="shared" ref="E52:AD52" si="5">INT(E61/$B39)</f>
        <v>3</v>
      </c>
      <c r="F52" s="48">
        <f t="shared" si="5"/>
        <v>0</v>
      </c>
      <c r="G52" s="48" t="e">
        <f t="shared" si="5"/>
        <v>#REF!</v>
      </c>
      <c r="H52" s="48" t="e">
        <f t="shared" si="5"/>
        <v>#REF!</v>
      </c>
      <c r="I52" s="48" t="e">
        <f t="shared" si="5"/>
        <v>#REF!</v>
      </c>
      <c r="J52" s="48" t="e">
        <f t="shared" si="5"/>
        <v>#REF!</v>
      </c>
      <c r="K52" s="48" t="e">
        <f t="shared" si="5"/>
        <v>#REF!</v>
      </c>
      <c r="L52" s="48" t="e">
        <f t="shared" si="5"/>
        <v>#REF!</v>
      </c>
      <c r="M52" s="48" t="e">
        <f t="shared" si="5"/>
        <v>#REF!</v>
      </c>
      <c r="N52" s="48" t="e">
        <f t="shared" si="5"/>
        <v>#REF!</v>
      </c>
      <c r="O52" s="48" t="e">
        <f t="shared" si="5"/>
        <v>#REF!</v>
      </c>
      <c r="P52" s="48" t="e">
        <f t="shared" si="5"/>
        <v>#REF!</v>
      </c>
      <c r="Q52" s="48" t="e">
        <f t="shared" si="5"/>
        <v>#REF!</v>
      </c>
      <c r="R52" s="48" t="e">
        <f t="shared" si="5"/>
        <v>#REF!</v>
      </c>
      <c r="S52" s="48" t="e">
        <f t="shared" si="5"/>
        <v>#REF!</v>
      </c>
      <c r="T52" s="48" t="e">
        <f t="shared" si="5"/>
        <v>#REF!</v>
      </c>
      <c r="U52" s="48" t="e">
        <f t="shared" si="5"/>
        <v>#REF!</v>
      </c>
      <c r="V52" s="48" t="e">
        <f t="shared" si="5"/>
        <v>#REF!</v>
      </c>
      <c r="W52" s="48" t="e">
        <f t="shared" si="5"/>
        <v>#REF!</v>
      </c>
      <c r="X52" s="48" t="e">
        <f t="shared" si="5"/>
        <v>#REF!</v>
      </c>
      <c r="Y52" s="48" t="e">
        <f t="shared" si="5"/>
        <v>#REF!</v>
      </c>
      <c r="Z52" s="48" t="e">
        <f t="shared" si="5"/>
        <v>#REF!</v>
      </c>
      <c r="AA52" s="48" t="e">
        <f t="shared" si="5"/>
        <v>#REF!</v>
      </c>
      <c r="AB52" s="48" t="e">
        <f t="shared" si="5"/>
        <v>#REF!</v>
      </c>
      <c r="AC52" s="48" t="e">
        <f t="shared" si="5"/>
        <v>#REF!</v>
      </c>
      <c r="AD52" s="48" t="e">
        <f t="shared" si="5"/>
        <v>#REF!</v>
      </c>
      <c r="AE52" s="72"/>
    </row>
    <row r="53" spans="1:31" ht="14.25" hidden="1">
      <c r="A53" s="69"/>
      <c r="B53" s="69"/>
      <c r="C53" s="69"/>
      <c r="D53" s="69"/>
      <c r="E53" s="48">
        <f t="shared" ref="E53:AD53" si="6">INT(E62/$B40)</f>
        <v>0</v>
      </c>
      <c r="F53" s="48">
        <f t="shared" si="6"/>
        <v>0</v>
      </c>
      <c r="G53" s="48" t="e">
        <f t="shared" si="6"/>
        <v>#REF!</v>
      </c>
      <c r="H53" s="48" t="e">
        <f t="shared" si="6"/>
        <v>#REF!</v>
      </c>
      <c r="I53" s="48" t="e">
        <f t="shared" si="6"/>
        <v>#REF!</v>
      </c>
      <c r="J53" s="48" t="e">
        <f t="shared" si="6"/>
        <v>#REF!</v>
      </c>
      <c r="K53" s="48" t="e">
        <f t="shared" si="6"/>
        <v>#REF!</v>
      </c>
      <c r="L53" s="48" t="e">
        <f t="shared" si="6"/>
        <v>#REF!</v>
      </c>
      <c r="M53" s="48" t="e">
        <f t="shared" si="6"/>
        <v>#REF!</v>
      </c>
      <c r="N53" s="48" t="e">
        <f t="shared" si="6"/>
        <v>#REF!</v>
      </c>
      <c r="O53" s="48" t="e">
        <f t="shared" si="6"/>
        <v>#REF!</v>
      </c>
      <c r="P53" s="48" t="e">
        <f t="shared" si="6"/>
        <v>#REF!</v>
      </c>
      <c r="Q53" s="48" t="e">
        <f t="shared" si="6"/>
        <v>#REF!</v>
      </c>
      <c r="R53" s="48" t="e">
        <f t="shared" si="6"/>
        <v>#REF!</v>
      </c>
      <c r="S53" s="48" t="e">
        <f t="shared" si="6"/>
        <v>#REF!</v>
      </c>
      <c r="T53" s="48" t="e">
        <f t="shared" si="6"/>
        <v>#REF!</v>
      </c>
      <c r="U53" s="48" t="e">
        <f t="shared" si="6"/>
        <v>#REF!</v>
      </c>
      <c r="V53" s="48" t="e">
        <f t="shared" si="6"/>
        <v>#REF!</v>
      </c>
      <c r="W53" s="48" t="e">
        <f t="shared" si="6"/>
        <v>#REF!</v>
      </c>
      <c r="X53" s="48" t="e">
        <f t="shared" si="6"/>
        <v>#REF!</v>
      </c>
      <c r="Y53" s="48" t="e">
        <f t="shared" si="6"/>
        <v>#REF!</v>
      </c>
      <c r="Z53" s="48" t="e">
        <f t="shared" si="6"/>
        <v>#REF!</v>
      </c>
      <c r="AA53" s="48" t="e">
        <f t="shared" si="6"/>
        <v>#REF!</v>
      </c>
      <c r="AB53" s="48" t="e">
        <f t="shared" si="6"/>
        <v>#REF!</v>
      </c>
      <c r="AC53" s="48" t="e">
        <f t="shared" si="6"/>
        <v>#REF!</v>
      </c>
      <c r="AD53" s="48" t="e">
        <f t="shared" si="6"/>
        <v>#REF!</v>
      </c>
      <c r="AE53" s="72"/>
    </row>
    <row r="54" spans="1:31" ht="14.25" hidden="1">
      <c r="A54" s="69"/>
      <c r="B54" s="69"/>
      <c r="C54" s="69"/>
      <c r="D54" s="69"/>
      <c r="E54" s="48">
        <f t="shared" ref="E54:AD54" si="7">INT(E63/$B41)</f>
        <v>2</v>
      </c>
      <c r="F54" s="48">
        <f t="shared" si="7"/>
        <v>0</v>
      </c>
      <c r="G54" s="48" t="e">
        <f t="shared" si="7"/>
        <v>#REF!</v>
      </c>
      <c r="H54" s="48" t="e">
        <f t="shared" si="7"/>
        <v>#REF!</v>
      </c>
      <c r="I54" s="48" t="e">
        <f t="shared" si="7"/>
        <v>#REF!</v>
      </c>
      <c r="J54" s="48" t="e">
        <f t="shared" si="7"/>
        <v>#REF!</v>
      </c>
      <c r="K54" s="48" t="e">
        <f t="shared" si="7"/>
        <v>#REF!</v>
      </c>
      <c r="L54" s="48" t="e">
        <f t="shared" si="7"/>
        <v>#REF!</v>
      </c>
      <c r="M54" s="48" t="e">
        <f t="shared" si="7"/>
        <v>#REF!</v>
      </c>
      <c r="N54" s="48" t="e">
        <f t="shared" si="7"/>
        <v>#REF!</v>
      </c>
      <c r="O54" s="48" t="e">
        <f t="shared" si="7"/>
        <v>#REF!</v>
      </c>
      <c r="P54" s="48" t="e">
        <f t="shared" si="7"/>
        <v>#REF!</v>
      </c>
      <c r="Q54" s="48" t="e">
        <f t="shared" si="7"/>
        <v>#REF!</v>
      </c>
      <c r="R54" s="48" t="e">
        <f t="shared" si="7"/>
        <v>#REF!</v>
      </c>
      <c r="S54" s="48" t="e">
        <f t="shared" si="7"/>
        <v>#REF!</v>
      </c>
      <c r="T54" s="48" t="e">
        <f t="shared" si="7"/>
        <v>#REF!</v>
      </c>
      <c r="U54" s="48" t="e">
        <f t="shared" si="7"/>
        <v>#REF!</v>
      </c>
      <c r="V54" s="48" t="e">
        <f t="shared" si="7"/>
        <v>#REF!</v>
      </c>
      <c r="W54" s="48" t="e">
        <f t="shared" si="7"/>
        <v>#REF!</v>
      </c>
      <c r="X54" s="48" t="e">
        <f t="shared" si="7"/>
        <v>#REF!</v>
      </c>
      <c r="Y54" s="48" t="e">
        <f t="shared" si="7"/>
        <v>#REF!</v>
      </c>
      <c r="Z54" s="48" t="e">
        <f t="shared" si="7"/>
        <v>#REF!</v>
      </c>
      <c r="AA54" s="48" t="e">
        <f t="shared" si="7"/>
        <v>#REF!</v>
      </c>
      <c r="AB54" s="48" t="e">
        <f t="shared" si="7"/>
        <v>#REF!</v>
      </c>
      <c r="AC54" s="48" t="e">
        <f t="shared" si="7"/>
        <v>#REF!</v>
      </c>
      <c r="AD54" s="48" t="e">
        <f t="shared" si="7"/>
        <v>#REF!</v>
      </c>
      <c r="AE54" s="72"/>
    </row>
    <row r="55" spans="1:31" ht="14.25" hidden="1">
      <c r="A55" s="69"/>
      <c r="B55" s="69"/>
      <c r="C55" s="69"/>
      <c r="D55" s="69"/>
      <c r="E55" s="48">
        <f t="shared" ref="E55:AD55" si="8">INT(E64/$B42)</f>
        <v>0</v>
      </c>
      <c r="F55" s="48">
        <f t="shared" si="8"/>
        <v>0</v>
      </c>
      <c r="G55" s="48" t="e">
        <f t="shared" si="8"/>
        <v>#REF!</v>
      </c>
      <c r="H55" s="48" t="e">
        <f t="shared" si="8"/>
        <v>#REF!</v>
      </c>
      <c r="I55" s="48" t="e">
        <f t="shared" si="8"/>
        <v>#REF!</v>
      </c>
      <c r="J55" s="48" t="e">
        <f t="shared" si="8"/>
        <v>#REF!</v>
      </c>
      <c r="K55" s="48" t="e">
        <f t="shared" si="8"/>
        <v>#REF!</v>
      </c>
      <c r="L55" s="48" t="e">
        <f t="shared" si="8"/>
        <v>#REF!</v>
      </c>
      <c r="M55" s="48" t="e">
        <f t="shared" si="8"/>
        <v>#REF!</v>
      </c>
      <c r="N55" s="48" t="e">
        <f t="shared" si="8"/>
        <v>#REF!</v>
      </c>
      <c r="O55" s="48" t="e">
        <f t="shared" si="8"/>
        <v>#REF!</v>
      </c>
      <c r="P55" s="48" t="e">
        <f t="shared" si="8"/>
        <v>#REF!</v>
      </c>
      <c r="Q55" s="48" t="e">
        <f t="shared" si="8"/>
        <v>#REF!</v>
      </c>
      <c r="R55" s="48" t="e">
        <f t="shared" si="8"/>
        <v>#REF!</v>
      </c>
      <c r="S55" s="48" t="e">
        <f t="shared" si="8"/>
        <v>#REF!</v>
      </c>
      <c r="T55" s="48" t="e">
        <f t="shared" si="8"/>
        <v>#REF!</v>
      </c>
      <c r="U55" s="48" t="e">
        <f t="shared" si="8"/>
        <v>#REF!</v>
      </c>
      <c r="V55" s="48" t="e">
        <f t="shared" si="8"/>
        <v>#REF!</v>
      </c>
      <c r="W55" s="48" t="e">
        <f t="shared" si="8"/>
        <v>#REF!</v>
      </c>
      <c r="X55" s="48" t="e">
        <f t="shared" si="8"/>
        <v>#REF!</v>
      </c>
      <c r="Y55" s="48" t="e">
        <f t="shared" si="8"/>
        <v>#REF!</v>
      </c>
      <c r="Z55" s="48" t="e">
        <f t="shared" si="8"/>
        <v>#REF!</v>
      </c>
      <c r="AA55" s="48" t="e">
        <f t="shared" si="8"/>
        <v>#REF!</v>
      </c>
      <c r="AB55" s="48" t="e">
        <f t="shared" si="8"/>
        <v>#REF!</v>
      </c>
      <c r="AC55" s="48" t="e">
        <f t="shared" si="8"/>
        <v>#REF!</v>
      </c>
      <c r="AD55" s="48" t="e">
        <f t="shared" si="8"/>
        <v>#REF!</v>
      </c>
      <c r="AE55" s="72"/>
    </row>
    <row r="56" spans="1:31" ht="14.25" hidden="1">
      <c r="A56" s="69"/>
      <c r="B56" s="69"/>
      <c r="C56" s="69"/>
      <c r="D56" s="69"/>
      <c r="E56" s="48">
        <f t="shared" ref="E56:AD56" si="9">INT(E65/$B43)</f>
        <v>0</v>
      </c>
      <c r="F56" s="48">
        <f t="shared" si="9"/>
        <v>0</v>
      </c>
      <c r="G56" s="48" t="e">
        <f t="shared" si="9"/>
        <v>#REF!</v>
      </c>
      <c r="H56" s="48" t="e">
        <f t="shared" si="9"/>
        <v>#REF!</v>
      </c>
      <c r="I56" s="48" t="e">
        <f t="shared" si="9"/>
        <v>#REF!</v>
      </c>
      <c r="J56" s="48" t="e">
        <f t="shared" si="9"/>
        <v>#REF!</v>
      </c>
      <c r="K56" s="48" t="e">
        <f t="shared" si="9"/>
        <v>#REF!</v>
      </c>
      <c r="L56" s="48" t="e">
        <f t="shared" si="9"/>
        <v>#REF!</v>
      </c>
      <c r="M56" s="48" t="e">
        <f t="shared" si="9"/>
        <v>#REF!</v>
      </c>
      <c r="N56" s="48" t="e">
        <f t="shared" si="9"/>
        <v>#REF!</v>
      </c>
      <c r="O56" s="48" t="e">
        <f t="shared" si="9"/>
        <v>#REF!</v>
      </c>
      <c r="P56" s="48" t="e">
        <f t="shared" si="9"/>
        <v>#REF!</v>
      </c>
      <c r="Q56" s="48" t="e">
        <f t="shared" si="9"/>
        <v>#REF!</v>
      </c>
      <c r="R56" s="48" t="e">
        <f t="shared" si="9"/>
        <v>#REF!</v>
      </c>
      <c r="S56" s="48" t="e">
        <f t="shared" si="9"/>
        <v>#REF!</v>
      </c>
      <c r="T56" s="48" t="e">
        <f t="shared" si="9"/>
        <v>#REF!</v>
      </c>
      <c r="U56" s="48" t="e">
        <f t="shared" si="9"/>
        <v>#REF!</v>
      </c>
      <c r="V56" s="48" t="e">
        <f t="shared" si="9"/>
        <v>#REF!</v>
      </c>
      <c r="W56" s="48" t="e">
        <f t="shared" si="9"/>
        <v>#REF!</v>
      </c>
      <c r="X56" s="48" t="e">
        <f t="shared" si="9"/>
        <v>#REF!</v>
      </c>
      <c r="Y56" s="48" t="e">
        <f t="shared" si="9"/>
        <v>#REF!</v>
      </c>
      <c r="Z56" s="48" t="e">
        <f t="shared" si="9"/>
        <v>#REF!</v>
      </c>
      <c r="AA56" s="48" t="e">
        <f t="shared" si="9"/>
        <v>#REF!</v>
      </c>
      <c r="AB56" s="48" t="e">
        <f t="shared" si="9"/>
        <v>#REF!</v>
      </c>
      <c r="AC56" s="48" t="e">
        <f t="shared" si="9"/>
        <v>#REF!</v>
      </c>
      <c r="AD56" s="48" t="e">
        <f t="shared" si="9"/>
        <v>#REF!</v>
      </c>
      <c r="AE56" s="72"/>
    </row>
    <row r="57" spans="1:31" ht="14.25" hidden="1">
      <c r="A57" s="69"/>
      <c r="B57" s="69"/>
      <c r="C57" s="69"/>
      <c r="D57" s="69"/>
      <c r="E57" s="48">
        <f t="shared" ref="E57:AD57" si="10">INT(E66/$B44)</f>
        <v>0</v>
      </c>
      <c r="F57" s="48">
        <f t="shared" si="10"/>
        <v>0</v>
      </c>
      <c r="G57" s="48" t="e">
        <f t="shared" si="10"/>
        <v>#REF!</v>
      </c>
      <c r="H57" s="48" t="e">
        <f t="shared" si="10"/>
        <v>#REF!</v>
      </c>
      <c r="I57" s="48" t="e">
        <f t="shared" si="10"/>
        <v>#REF!</v>
      </c>
      <c r="J57" s="48" t="e">
        <f t="shared" si="10"/>
        <v>#REF!</v>
      </c>
      <c r="K57" s="48" t="e">
        <f t="shared" si="10"/>
        <v>#REF!</v>
      </c>
      <c r="L57" s="48" t="e">
        <f t="shared" si="10"/>
        <v>#REF!</v>
      </c>
      <c r="M57" s="48" t="e">
        <f t="shared" si="10"/>
        <v>#REF!</v>
      </c>
      <c r="N57" s="48" t="e">
        <f t="shared" si="10"/>
        <v>#REF!</v>
      </c>
      <c r="O57" s="48" t="e">
        <f t="shared" si="10"/>
        <v>#REF!</v>
      </c>
      <c r="P57" s="48" t="e">
        <f t="shared" si="10"/>
        <v>#REF!</v>
      </c>
      <c r="Q57" s="48" t="e">
        <f t="shared" si="10"/>
        <v>#REF!</v>
      </c>
      <c r="R57" s="48" t="e">
        <f t="shared" si="10"/>
        <v>#REF!</v>
      </c>
      <c r="S57" s="48" t="e">
        <f t="shared" si="10"/>
        <v>#REF!</v>
      </c>
      <c r="T57" s="48" t="e">
        <f t="shared" si="10"/>
        <v>#REF!</v>
      </c>
      <c r="U57" s="48" t="e">
        <f t="shared" si="10"/>
        <v>#REF!</v>
      </c>
      <c r="V57" s="48" t="e">
        <f t="shared" si="10"/>
        <v>#REF!</v>
      </c>
      <c r="W57" s="48" t="e">
        <f t="shared" si="10"/>
        <v>#REF!</v>
      </c>
      <c r="X57" s="48" t="e">
        <f t="shared" si="10"/>
        <v>#REF!</v>
      </c>
      <c r="Y57" s="48" t="e">
        <f t="shared" si="10"/>
        <v>#REF!</v>
      </c>
      <c r="Z57" s="48" t="e">
        <f t="shared" si="10"/>
        <v>#REF!</v>
      </c>
      <c r="AA57" s="48" t="e">
        <f t="shared" si="10"/>
        <v>#REF!</v>
      </c>
      <c r="AB57" s="48" t="e">
        <f t="shared" si="10"/>
        <v>#REF!</v>
      </c>
      <c r="AC57" s="48" t="e">
        <f t="shared" si="10"/>
        <v>#REF!</v>
      </c>
      <c r="AD57" s="48" t="e">
        <f t="shared" si="10"/>
        <v>#REF!</v>
      </c>
      <c r="AE57" s="72"/>
    </row>
    <row r="58" spans="1:31" ht="14.25" hidden="1">
      <c r="A58" s="69"/>
      <c r="B58" s="69"/>
      <c r="C58" s="69"/>
      <c r="D58" s="69"/>
      <c r="E58" s="48">
        <f t="shared" ref="E58:AD58" si="11">INT(E67/$B45)</f>
        <v>0</v>
      </c>
      <c r="F58" s="48">
        <f t="shared" si="11"/>
        <v>0</v>
      </c>
      <c r="G58" s="48" t="e">
        <f t="shared" si="11"/>
        <v>#REF!</v>
      </c>
      <c r="H58" s="48" t="e">
        <f t="shared" si="11"/>
        <v>#REF!</v>
      </c>
      <c r="I58" s="48" t="e">
        <f t="shared" si="11"/>
        <v>#REF!</v>
      </c>
      <c r="J58" s="48" t="e">
        <f t="shared" si="11"/>
        <v>#REF!</v>
      </c>
      <c r="K58" s="48" t="e">
        <f t="shared" si="11"/>
        <v>#REF!</v>
      </c>
      <c r="L58" s="48" t="e">
        <f t="shared" si="11"/>
        <v>#REF!</v>
      </c>
      <c r="M58" s="48" t="e">
        <f t="shared" si="11"/>
        <v>#REF!</v>
      </c>
      <c r="N58" s="48" t="e">
        <f t="shared" si="11"/>
        <v>#REF!</v>
      </c>
      <c r="O58" s="48" t="e">
        <f t="shared" si="11"/>
        <v>#REF!</v>
      </c>
      <c r="P58" s="48" t="e">
        <f t="shared" si="11"/>
        <v>#REF!</v>
      </c>
      <c r="Q58" s="48" t="e">
        <f t="shared" si="11"/>
        <v>#REF!</v>
      </c>
      <c r="R58" s="48" t="e">
        <f t="shared" si="11"/>
        <v>#REF!</v>
      </c>
      <c r="S58" s="48" t="e">
        <f t="shared" si="11"/>
        <v>#REF!</v>
      </c>
      <c r="T58" s="48" t="e">
        <f t="shared" si="11"/>
        <v>#REF!</v>
      </c>
      <c r="U58" s="48" t="e">
        <f t="shared" si="11"/>
        <v>#REF!</v>
      </c>
      <c r="V58" s="48" t="e">
        <f t="shared" si="11"/>
        <v>#REF!</v>
      </c>
      <c r="W58" s="48" t="e">
        <f t="shared" si="11"/>
        <v>#REF!</v>
      </c>
      <c r="X58" s="48" t="e">
        <f t="shared" si="11"/>
        <v>#REF!</v>
      </c>
      <c r="Y58" s="48" t="e">
        <f t="shared" si="11"/>
        <v>#REF!</v>
      </c>
      <c r="Z58" s="48" t="e">
        <f t="shared" si="11"/>
        <v>#REF!</v>
      </c>
      <c r="AA58" s="48" t="e">
        <f t="shared" si="11"/>
        <v>#REF!</v>
      </c>
      <c r="AB58" s="48" t="e">
        <f t="shared" si="11"/>
        <v>#REF!</v>
      </c>
      <c r="AC58" s="48" t="e">
        <f t="shared" si="11"/>
        <v>#REF!</v>
      </c>
      <c r="AD58" s="48" t="e">
        <f t="shared" si="11"/>
        <v>#REF!</v>
      </c>
      <c r="AE58" s="72"/>
    </row>
    <row r="59" spans="1:31" ht="14.25" hidden="1">
      <c r="A59" s="69"/>
      <c r="B59" s="69"/>
      <c r="C59" s="69"/>
      <c r="D59" s="69"/>
      <c r="E59" s="26"/>
      <c r="F59" s="26"/>
      <c r="G59" s="26"/>
      <c r="H59" s="26"/>
      <c r="I59" s="26"/>
      <c r="J59" s="26"/>
      <c r="K59" s="26"/>
      <c r="L59" s="26"/>
      <c r="M59" s="26"/>
      <c r="N59" s="26"/>
      <c r="O59" s="26"/>
      <c r="P59" s="26"/>
      <c r="Q59" s="26"/>
      <c r="R59" s="26"/>
      <c r="S59" s="26"/>
      <c r="T59" s="26"/>
      <c r="U59" s="26"/>
      <c r="V59" s="26"/>
      <c r="W59" s="26"/>
      <c r="X59" s="26"/>
      <c r="Y59" s="26"/>
      <c r="Z59" s="26"/>
      <c r="AA59" s="26"/>
      <c r="AB59" s="26"/>
      <c r="AC59" s="26"/>
      <c r="AD59" s="26"/>
      <c r="AE59" s="72"/>
    </row>
    <row r="60" spans="1:31" ht="14.25" hidden="1">
      <c r="A60" s="74"/>
      <c r="B60" s="26"/>
      <c r="C60" s="26"/>
      <c r="D60" s="69"/>
      <c r="E60" s="48">
        <f t="shared" ref="E60:F67" si="12">MOD(D$31,$B37)</f>
        <v>8200</v>
      </c>
      <c r="F60" s="48">
        <f t="shared" si="12"/>
        <v>0</v>
      </c>
      <c r="G60" s="48" t="e">
        <f t="shared" ref="G60:AD60" si="13">MOD(#REF!,$B37)</f>
        <v>#REF!</v>
      </c>
      <c r="H60" s="48" t="e">
        <f t="shared" si="13"/>
        <v>#REF!</v>
      </c>
      <c r="I60" s="48" t="e">
        <f t="shared" si="13"/>
        <v>#REF!</v>
      </c>
      <c r="J60" s="48" t="e">
        <f t="shared" si="13"/>
        <v>#REF!</v>
      </c>
      <c r="K60" s="48" t="e">
        <f t="shared" si="13"/>
        <v>#REF!</v>
      </c>
      <c r="L60" s="48" t="e">
        <f t="shared" si="13"/>
        <v>#REF!</v>
      </c>
      <c r="M60" s="48" t="e">
        <f t="shared" si="13"/>
        <v>#REF!</v>
      </c>
      <c r="N60" s="48" t="e">
        <f t="shared" si="13"/>
        <v>#REF!</v>
      </c>
      <c r="O60" s="48" t="e">
        <f t="shared" si="13"/>
        <v>#REF!</v>
      </c>
      <c r="P60" s="48" t="e">
        <f t="shared" si="13"/>
        <v>#REF!</v>
      </c>
      <c r="Q60" s="48" t="e">
        <f t="shared" si="13"/>
        <v>#REF!</v>
      </c>
      <c r="R60" s="48" t="e">
        <f t="shared" si="13"/>
        <v>#REF!</v>
      </c>
      <c r="S60" s="48" t="e">
        <f t="shared" si="13"/>
        <v>#REF!</v>
      </c>
      <c r="T60" s="48" t="e">
        <f t="shared" si="13"/>
        <v>#REF!</v>
      </c>
      <c r="U60" s="48" t="e">
        <f t="shared" si="13"/>
        <v>#REF!</v>
      </c>
      <c r="V60" s="48" t="e">
        <f t="shared" si="13"/>
        <v>#REF!</v>
      </c>
      <c r="W60" s="48" t="e">
        <f t="shared" si="13"/>
        <v>#REF!</v>
      </c>
      <c r="X60" s="48" t="e">
        <f t="shared" si="13"/>
        <v>#REF!</v>
      </c>
      <c r="Y60" s="48" t="e">
        <f t="shared" si="13"/>
        <v>#REF!</v>
      </c>
      <c r="Z60" s="48" t="e">
        <f t="shared" si="13"/>
        <v>#REF!</v>
      </c>
      <c r="AA60" s="48" t="e">
        <f t="shared" si="13"/>
        <v>#REF!</v>
      </c>
      <c r="AB60" s="48" t="e">
        <f t="shared" si="13"/>
        <v>#REF!</v>
      </c>
      <c r="AC60" s="48" t="e">
        <f t="shared" si="13"/>
        <v>#REF!</v>
      </c>
      <c r="AD60" s="48" t="e">
        <f t="shared" si="13"/>
        <v>#REF!</v>
      </c>
      <c r="AE60" s="72"/>
    </row>
    <row r="61" spans="1:31" ht="14.25" hidden="1">
      <c r="A61" s="74"/>
      <c r="B61" s="26"/>
      <c r="C61" s="26"/>
      <c r="D61" s="69"/>
      <c r="E61" s="48">
        <f t="shared" si="12"/>
        <v>3200</v>
      </c>
      <c r="F61" s="48">
        <f t="shared" si="12"/>
        <v>0</v>
      </c>
      <c r="G61" s="48" t="e">
        <f t="shared" ref="G61:AD61" si="14">MOD(#REF!,$B38)</f>
        <v>#REF!</v>
      </c>
      <c r="H61" s="48" t="e">
        <f t="shared" si="14"/>
        <v>#REF!</v>
      </c>
      <c r="I61" s="48" t="e">
        <f t="shared" si="14"/>
        <v>#REF!</v>
      </c>
      <c r="J61" s="48" t="e">
        <f t="shared" si="14"/>
        <v>#REF!</v>
      </c>
      <c r="K61" s="48" t="e">
        <f t="shared" si="14"/>
        <v>#REF!</v>
      </c>
      <c r="L61" s="48" t="e">
        <f t="shared" si="14"/>
        <v>#REF!</v>
      </c>
      <c r="M61" s="48" t="e">
        <f t="shared" si="14"/>
        <v>#REF!</v>
      </c>
      <c r="N61" s="48" t="e">
        <f t="shared" si="14"/>
        <v>#REF!</v>
      </c>
      <c r="O61" s="48" t="e">
        <f t="shared" si="14"/>
        <v>#REF!</v>
      </c>
      <c r="P61" s="48" t="e">
        <f t="shared" si="14"/>
        <v>#REF!</v>
      </c>
      <c r="Q61" s="48" t="e">
        <f t="shared" si="14"/>
        <v>#REF!</v>
      </c>
      <c r="R61" s="48" t="e">
        <f t="shared" si="14"/>
        <v>#REF!</v>
      </c>
      <c r="S61" s="48" t="e">
        <f t="shared" si="14"/>
        <v>#REF!</v>
      </c>
      <c r="T61" s="48" t="e">
        <f t="shared" si="14"/>
        <v>#REF!</v>
      </c>
      <c r="U61" s="48" t="e">
        <f t="shared" si="14"/>
        <v>#REF!</v>
      </c>
      <c r="V61" s="48" t="e">
        <f t="shared" si="14"/>
        <v>#REF!</v>
      </c>
      <c r="W61" s="48" t="e">
        <f t="shared" si="14"/>
        <v>#REF!</v>
      </c>
      <c r="X61" s="48" t="e">
        <f t="shared" si="14"/>
        <v>#REF!</v>
      </c>
      <c r="Y61" s="48" t="e">
        <f t="shared" si="14"/>
        <v>#REF!</v>
      </c>
      <c r="Z61" s="48" t="e">
        <f t="shared" si="14"/>
        <v>#REF!</v>
      </c>
      <c r="AA61" s="48" t="e">
        <f t="shared" si="14"/>
        <v>#REF!</v>
      </c>
      <c r="AB61" s="48" t="e">
        <f t="shared" si="14"/>
        <v>#REF!</v>
      </c>
      <c r="AC61" s="48" t="e">
        <f t="shared" si="14"/>
        <v>#REF!</v>
      </c>
      <c r="AD61" s="48" t="e">
        <f t="shared" si="14"/>
        <v>#REF!</v>
      </c>
      <c r="AE61" s="72"/>
    </row>
    <row r="62" spans="1:31" ht="14.25" hidden="1">
      <c r="A62" s="74"/>
      <c r="B62" s="26"/>
      <c r="C62" s="26"/>
      <c r="D62" s="69"/>
      <c r="E62" s="48">
        <f t="shared" si="12"/>
        <v>200</v>
      </c>
      <c r="F62" s="48">
        <f t="shared" si="12"/>
        <v>0</v>
      </c>
      <c r="G62" s="48" t="e">
        <f t="shared" ref="G62:AD62" si="15">MOD(#REF!,$B39)</f>
        <v>#REF!</v>
      </c>
      <c r="H62" s="48" t="e">
        <f t="shared" si="15"/>
        <v>#REF!</v>
      </c>
      <c r="I62" s="48" t="e">
        <f t="shared" si="15"/>
        <v>#REF!</v>
      </c>
      <c r="J62" s="48" t="e">
        <f t="shared" si="15"/>
        <v>#REF!</v>
      </c>
      <c r="K62" s="48" t="e">
        <f t="shared" si="15"/>
        <v>#REF!</v>
      </c>
      <c r="L62" s="48" t="e">
        <f t="shared" si="15"/>
        <v>#REF!</v>
      </c>
      <c r="M62" s="48" t="e">
        <f t="shared" si="15"/>
        <v>#REF!</v>
      </c>
      <c r="N62" s="48" t="e">
        <f t="shared" si="15"/>
        <v>#REF!</v>
      </c>
      <c r="O62" s="48" t="e">
        <f t="shared" si="15"/>
        <v>#REF!</v>
      </c>
      <c r="P62" s="48" t="e">
        <f t="shared" si="15"/>
        <v>#REF!</v>
      </c>
      <c r="Q62" s="48" t="e">
        <f t="shared" si="15"/>
        <v>#REF!</v>
      </c>
      <c r="R62" s="48" t="e">
        <f t="shared" si="15"/>
        <v>#REF!</v>
      </c>
      <c r="S62" s="48" t="e">
        <f t="shared" si="15"/>
        <v>#REF!</v>
      </c>
      <c r="T62" s="48" t="e">
        <f t="shared" si="15"/>
        <v>#REF!</v>
      </c>
      <c r="U62" s="48" t="e">
        <f t="shared" si="15"/>
        <v>#REF!</v>
      </c>
      <c r="V62" s="48" t="e">
        <f t="shared" si="15"/>
        <v>#REF!</v>
      </c>
      <c r="W62" s="48" t="e">
        <f t="shared" si="15"/>
        <v>#REF!</v>
      </c>
      <c r="X62" s="48" t="e">
        <f t="shared" si="15"/>
        <v>#REF!</v>
      </c>
      <c r="Y62" s="48" t="e">
        <f t="shared" si="15"/>
        <v>#REF!</v>
      </c>
      <c r="Z62" s="48" t="e">
        <f t="shared" si="15"/>
        <v>#REF!</v>
      </c>
      <c r="AA62" s="48" t="e">
        <f t="shared" si="15"/>
        <v>#REF!</v>
      </c>
      <c r="AB62" s="48" t="e">
        <f t="shared" si="15"/>
        <v>#REF!</v>
      </c>
      <c r="AC62" s="48" t="e">
        <f t="shared" si="15"/>
        <v>#REF!</v>
      </c>
      <c r="AD62" s="48" t="e">
        <f t="shared" si="15"/>
        <v>#REF!</v>
      </c>
      <c r="AE62" s="72"/>
    </row>
    <row r="63" spans="1:31" ht="14.25" hidden="1">
      <c r="A63" s="74"/>
      <c r="B63" s="26"/>
      <c r="C63" s="26"/>
      <c r="D63" s="69"/>
      <c r="E63" s="48">
        <f t="shared" si="12"/>
        <v>200</v>
      </c>
      <c r="F63" s="48">
        <f t="shared" si="12"/>
        <v>0</v>
      </c>
      <c r="G63" s="48" t="e">
        <f t="shared" ref="G63:AD63" si="16">MOD(#REF!,$B40)</f>
        <v>#REF!</v>
      </c>
      <c r="H63" s="48" t="e">
        <f t="shared" si="16"/>
        <v>#REF!</v>
      </c>
      <c r="I63" s="48" t="e">
        <f t="shared" si="16"/>
        <v>#REF!</v>
      </c>
      <c r="J63" s="48" t="e">
        <f t="shared" si="16"/>
        <v>#REF!</v>
      </c>
      <c r="K63" s="48" t="e">
        <f t="shared" si="16"/>
        <v>#REF!</v>
      </c>
      <c r="L63" s="48" t="e">
        <f t="shared" si="16"/>
        <v>#REF!</v>
      </c>
      <c r="M63" s="48" t="e">
        <f t="shared" si="16"/>
        <v>#REF!</v>
      </c>
      <c r="N63" s="48" t="e">
        <f t="shared" si="16"/>
        <v>#REF!</v>
      </c>
      <c r="O63" s="48" t="e">
        <f t="shared" si="16"/>
        <v>#REF!</v>
      </c>
      <c r="P63" s="48" t="e">
        <f t="shared" si="16"/>
        <v>#REF!</v>
      </c>
      <c r="Q63" s="48" t="e">
        <f t="shared" si="16"/>
        <v>#REF!</v>
      </c>
      <c r="R63" s="48" t="e">
        <f t="shared" si="16"/>
        <v>#REF!</v>
      </c>
      <c r="S63" s="48" t="e">
        <f t="shared" si="16"/>
        <v>#REF!</v>
      </c>
      <c r="T63" s="48" t="e">
        <f t="shared" si="16"/>
        <v>#REF!</v>
      </c>
      <c r="U63" s="48" t="e">
        <f t="shared" si="16"/>
        <v>#REF!</v>
      </c>
      <c r="V63" s="48" t="e">
        <f t="shared" si="16"/>
        <v>#REF!</v>
      </c>
      <c r="W63" s="48" t="e">
        <f t="shared" si="16"/>
        <v>#REF!</v>
      </c>
      <c r="X63" s="48" t="e">
        <f t="shared" si="16"/>
        <v>#REF!</v>
      </c>
      <c r="Y63" s="48" t="e">
        <f t="shared" si="16"/>
        <v>#REF!</v>
      </c>
      <c r="Z63" s="48" t="e">
        <f t="shared" si="16"/>
        <v>#REF!</v>
      </c>
      <c r="AA63" s="48" t="e">
        <f t="shared" si="16"/>
        <v>#REF!</v>
      </c>
      <c r="AB63" s="48" t="e">
        <f t="shared" si="16"/>
        <v>#REF!</v>
      </c>
      <c r="AC63" s="48" t="e">
        <f t="shared" si="16"/>
        <v>#REF!</v>
      </c>
      <c r="AD63" s="48" t="e">
        <f t="shared" si="16"/>
        <v>#REF!</v>
      </c>
      <c r="AE63" s="72"/>
    </row>
    <row r="64" spans="1:31" ht="14.25" hidden="1">
      <c r="A64" s="74"/>
      <c r="B64" s="26"/>
      <c r="C64" s="26"/>
      <c r="D64" s="69"/>
      <c r="E64" s="48">
        <f t="shared" si="12"/>
        <v>0</v>
      </c>
      <c r="F64" s="48">
        <f t="shared" si="12"/>
        <v>0</v>
      </c>
      <c r="G64" s="48" t="e">
        <f t="shared" ref="G64:AD64" si="17">MOD(#REF!,$B41)</f>
        <v>#REF!</v>
      </c>
      <c r="H64" s="48" t="e">
        <f t="shared" si="17"/>
        <v>#REF!</v>
      </c>
      <c r="I64" s="48" t="e">
        <f t="shared" si="17"/>
        <v>#REF!</v>
      </c>
      <c r="J64" s="48" t="e">
        <f t="shared" si="17"/>
        <v>#REF!</v>
      </c>
      <c r="K64" s="48" t="e">
        <f t="shared" si="17"/>
        <v>#REF!</v>
      </c>
      <c r="L64" s="48" t="e">
        <f t="shared" si="17"/>
        <v>#REF!</v>
      </c>
      <c r="M64" s="48" t="e">
        <f t="shared" si="17"/>
        <v>#REF!</v>
      </c>
      <c r="N64" s="48" t="e">
        <f t="shared" si="17"/>
        <v>#REF!</v>
      </c>
      <c r="O64" s="48" t="e">
        <f t="shared" si="17"/>
        <v>#REF!</v>
      </c>
      <c r="P64" s="48" t="e">
        <f t="shared" si="17"/>
        <v>#REF!</v>
      </c>
      <c r="Q64" s="48" t="e">
        <f t="shared" si="17"/>
        <v>#REF!</v>
      </c>
      <c r="R64" s="48" t="e">
        <f t="shared" si="17"/>
        <v>#REF!</v>
      </c>
      <c r="S64" s="48" t="e">
        <f t="shared" si="17"/>
        <v>#REF!</v>
      </c>
      <c r="T64" s="48" t="e">
        <f t="shared" si="17"/>
        <v>#REF!</v>
      </c>
      <c r="U64" s="48" t="e">
        <f t="shared" si="17"/>
        <v>#REF!</v>
      </c>
      <c r="V64" s="48" t="e">
        <f t="shared" si="17"/>
        <v>#REF!</v>
      </c>
      <c r="W64" s="48" t="e">
        <f t="shared" si="17"/>
        <v>#REF!</v>
      </c>
      <c r="X64" s="48" t="e">
        <f t="shared" si="17"/>
        <v>#REF!</v>
      </c>
      <c r="Y64" s="48" t="e">
        <f t="shared" si="17"/>
        <v>#REF!</v>
      </c>
      <c r="Z64" s="48" t="e">
        <f t="shared" si="17"/>
        <v>#REF!</v>
      </c>
      <c r="AA64" s="48" t="e">
        <f t="shared" si="17"/>
        <v>#REF!</v>
      </c>
      <c r="AB64" s="48" t="e">
        <f t="shared" si="17"/>
        <v>#REF!</v>
      </c>
      <c r="AC64" s="48" t="e">
        <f t="shared" si="17"/>
        <v>#REF!</v>
      </c>
      <c r="AD64" s="48" t="e">
        <f t="shared" si="17"/>
        <v>#REF!</v>
      </c>
      <c r="AE64" s="72"/>
    </row>
    <row r="65" spans="1:31" ht="14.25" hidden="1">
      <c r="A65" s="74"/>
      <c r="B65" s="75"/>
      <c r="C65" s="75"/>
      <c r="D65" s="69"/>
      <c r="E65" s="48">
        <f t="shared" si="12"/>
        <v>0</v>
      </c>
      <c r="F65" s="48">
        <f t="shared" si="12"/>
        <v>0</v>
      </c>
      <c r="G65" s="48" t="e">
        <f t="shared" ref="G65:AD65" si="18">MOD(#REF!,$B42)</f>
        <v>#REF!</v>
      </c>
      <c r="H65" s="48" t="e">
        <f t="shared" si="18"/>
        <v>#REF!</v>
      </c>
      <c r="I65" s="48" t="e">
        <f t="shared" si="18"/>
        <v>#REF!</v>
      </c>
      <c r="J65" s="48" t="e">
        <f t="shared" si="18"/>
        <v>#REF!</v>
      </c>
      <c r="K65" s="48" t="e">
        <f t="shared" si="18"/>
        <v>#REF!</v>
      </c>
      <c r="L65" s="48" t="e">
        <f t="shared" si="18"/>
        <v>#REF!</v>
      </c>
      <c r="M65" s="48" t="e">
        <f t="shared" si="18"/>
        <v>#REF!</v>
      </c>
      <c r="N65" s="48" t="e">
        <f t="shared" si="18"/>
        <v>#REF!</v>
      </c>
      <c r="O65" s="48" t="e">
        <f t="shared" si="18"/>
        <v>#REF!</v>
      </c>
      <c r="P65" s="48" t="e">
        <f t="shared" si="18"/>
        <v>#REF!</v>
      </c>
      <c r="Q65" s="48" t="e">
        <f t="shared" si="18"/>
        <v>#REF!</v>
      </c>
      <c r="R65" s="48" t="e">
        <f t="shared" si="18"/>
        <v>#REF!</v>
      </c>
      <c r="S65" s="48" t="e">
        <f t="shared" si="18"/>
        <v>#REF!</v>
      </c>
      <c r="T65" s="48" t="e">
        <f t="shared" si="18"/>
        <v>#REF!</v>
      </c>
      <c r="U65" s="48" t="e">
        <f t="shared" si="18"/>
        <v>#REF!</v>
      </c>
      <c r="V65" s="48" t="e">
        <f t="shared" si="18"/>
        <v>#REF!</v>
      </c>
      <c r="W65" s="48" t="e">
        <f t="shared" si="18"/>
        <v>#REF!</v>
      </c>
      <c r="X65" s="48" t="e">
        <f t="shared" si="18"/>
        <v>#REF!</v>
      </c>
      <c r="Y65" s="48" t="e">
        <f t="shared" si="18"/>
        <v>#REF!</v>
      </c>
      <c r="Z65" s="48" t="e">
        <f t="shared" si="18"/>
        <v>#REF!</v>
      </c>
      <c r="AA65" s="48" t="e">
        <f t="shared" si="18"/>
        <v>#REF!</v>
      </c>
      <c r="AB65" s="48" t="e">
        <f t="shared" si="18"/>
        <v>#REF!</v>
      </c>
      <c r="AC65" s="48" t="e">
        <f t="shared" si="18"/>
        <v>#REF!</v>
      </c>
      <c r="AD65" s="48" t="e">
        <f t="shared" si="18"/>
        <v>#REF!</v>
      </c>
      <c r="AE65" s="72"/>
    </row>
    <row r="66" spans="1:31" ht="14.25" hidden="1">
      <c r="A66" s="74"/>
      <c r="B66" s="75"/>
      <c r="C66" s="75"/>
      <c r="D66" s="69"/>
      <c r="E66" s="48">
        <f t="shared" si="12"/>
        <v>0</v>
      </c>
      <c r="F66" s="48">
        <f t="shared" si="12"/>
        <v>0</v>
      </c>
      <c r="G66" s="48" t="e">
        <f t="shared" ref="G66:AD66" si="19">MOD(#REF!,$B43)</f>
        <v>#REF!</v>
      </c>
      <c r="H66" s="48" t="e">
        <f t="shared" si="19"/>
        <v>#REF!</v>
      </c>
      <c r="I66" s="48" t="e">
        <f t="shared" si="19"/>
        <v>#REF!</v>
      </c>
      <c r="J66" s="48" t="e">
        <f t="shared" si="19"/>
        <v>#REF!</v>
      </c>
      <c r="K66" s="48" t="e">
        <f t="shared" si="19"/>
        <v>#REF!</v>
      </c>
      <c r="L66" s="48" t="e">
        <f t="shared" si="19"/>
        <v>#REF!</v>
      </c>
      <c r="M66" s="48" t="e">
        <f t="shared" si="19"/>
        <v>#REF!</v>
      </c>
      <c r="N66" s="48" t="e">
        <f t="shared" si="19"/>
        <v>#REF!</v>
      </c>
      <c r="O66" s="48" t="e">
        <f t="shared" si="19"/>
        <v>#REF!</v>
      </c>
      <c r="P66" s="48" t="e">
        <f t="shared" si="19"/>
        <v>#REF!</v>
      </c>
      <c r="Q66" s="48" t="e">
        <f t="shared" si="19"/>
        <v>#REF!</v>
      </c>
      <c r="R66" s="48" t="e">
        <f t="shared" si="19"/>
        <v>#REF!</v>
      </c>
      <c r="S66" s="48" t="e">
        <f t="shared" si="19"/>
        <v>#REF!</v>
      </c>
      <c r="T66" s="48" t="e">
        <f t="shared" si="19"/>
        <v>#REF!</v>
      </c>
      <c r="U66" s="48" t="e">
        <f t="shared" si="19"/>
        <v>#REF!</v>
      </c>
      <c r="V66" s="48" t="e">
        <f t="shared" si="19"/>
        <v>#REF!</v>
      </c>
      <c r="W66" s="48" t="e">
        <f t="shared" si="19"/>
        <v>#REF!</v>
      </c>
      <c r="X66" s="48" t="e">
        <f t="shared" si="19"/>
        <v>#REF!</v>
      </c>
      <c r="Y66" s="48" t="e">
        <f t="shared" si="19"/>
        <v>#REF!</v>
      </c>
      <c r="Z66" s="48" t="e">
        <f t="shared" si="19"/>
        <v>#REF!</v>
      </c>
      <c r="AA66" s="48" t="e">
        <f t="shared" si="19"/>
        <v>#REF!</v>
      </c>
      <c r="AB66" s="48" t="e">
        <f t="shared" si="19"/>
        <v>#REF!</v>
      </c>
      <c r="AC66" s="48" t="e">
        <f t="shared" si="19"/>
        <v>#REF!</v>
      </c>
      <c r="AD66" s="48" t="e">
        <f t="shared" si="19"/>
        <v>#REF!</v>
      </c>
      <c r="AE66" s="72"/>
    </row>
    <row r="67" spans="1:31" ht="14.25" hidden="1">
      <c r="A67" s="74"/>
      <c r="B67" s="75"/>
      <c r="C67" s="75"/>
      <c r="D67" s="69"/>
      <c r="E67" s="48">
        <f t="shared" si="12"/>
        <v>0</v>
      </c>
      <c r="F67" s="48">
        <f t="shared" si="12"/>
        <v>0</v>
      </c>
      <c r="G67" s="48" t="e">
        <f t="shared" ref="G67:AD67" si="20">MOD(#REF!,$B44)</f>
        <v>#REF!</v>
      </c>
      <c r="H67" s="48" t="e">
        <f t="shared" si="20"/>
        <v>#REF!</v>
      </c>
      <c r="I67" s="48" t="e">
        <f t="shared" si="20"/>
        <v>#REF!</v>
      </c>
      <c r="J67" s="48" t="e">
        <f t="shared" si="20"/>
        <v>#REF!</v>
      </c>
      <c r="K67" s="48" t="e">
        <f t="shared" si="20"/>
        <v>#REF!</v>
      </c>
      <c r="L67" s="48" t="e">
        <f t="shared" si="20"/>
        <v>#REF!</v>
      </c>
      <c r="M67" s="48" t="e">
        <f t="shared" si="20"/>
        <v>#REF!</v>
      </c>
      <c r="N67" s="48" t="e">
        <f t="shared" si="20"/>
        <v>#REF!</v>
      </c>
      <c r="O67" s="48" t="e">
        <f t="shared" si="20"/>
        <v>#REF!</v>
      </c>
      <c r="P67" s="48" t="e">
        <f t="shared" si="20"/>
        <v>#REF!</v>
      </c>
      <c r="Q67" s="48" t="e">
        <f t="shared" si="20"/>
        <v>#REF!</v>
      </c>
      <c r="R67" s="48" t="e">
        <f t="shared" si="20"/>
        <v>#REF!</v>
      </c>
      <c r="S67" s="48" t="e">
        <f t="shared" si="20"/>
        <v>#REF!</v>
      </c>
      <c r="T67" s="48" t="e">
        <f t="shared" si="20"/>
        <v>#REF!</v>
      </c>
      <c r="U67" s="48" t="e">
        <f t="shared" si="20"/>
        <v>#REF!</v>
      </c>
      <c r="V67" s="48" t="e">
        <f t="shared" si="20"/>
        <v>#REF!</v>
      </c>
      <c r="W67" s="48" t="e">
        <f t="shared" si="20"/>
        <v>#REF!</v>
      </c>
      <c r="X67" s="48" t="e">
        <f t="shared" si="20"/>
        <v>#REF!</v>
      </c>
      <c r="Y67" s="48" t="e">
        <f t="shared" si="20"/>
        <v>#REF!</v>
      </c>
      <c r="Z67" s="48" t="e">
        <f t="shared" si="20"/>
        <v>#REF!</v>
      </c>
      <c r="AA67" s="48" t="e">
        <f t="shared" si="20"/>
        <v>#REF!</v>
      </c>
      <c r="AB67" s="48" t="e">
        <f t="shared" si="20"/>
        <v>#REF!</v>
      </c>
      <c r="AC67" s="48" t="e">
        <f t="shared" si="20"/>
        <v>#REF!</v>
      </c>
      <c r="AD67" s="48" t="e">
        <f t="shared" si="20"/>
        <v>#REF!</v>
      </c>
      <c r="AE67" s="72"/>
    </row>
    <row r="68" spans="1:31" hidden="1">
      <c r="A68" s="27"/>
      <c r="B68" s="27"/>
      <c r="C68" s="27"/>
      <c r="D68" s="27"/>
      <c r="E68" s="27"/>
      <c r="F68" s="27"/>
      <c r="G68" s="27"/>
      <c r="H68" s="25"/>
      <c r="I68" s="25"/>
      <c r="J68" s="25"/>
      <c r="K68" s="25"/>
      <c r="L68" s="25"/>
      <c r="M68" s="25"/>
      <c r="N68" s="25"/>
      <c r="O68" s="25"/>
      <c r="P68" s="25"/>
      <c r="Q68" s="25"/>
      <c r="R68" s="25"/>
      <c r="S68" s="25"/>
      <c r="T68" s="25"/>
      <c r="U68" s="25"/>
      <c r="V68" s="25"/>
      <c r="W68" s="25"/>
      <c r="X68" s="25"/>
      <c r="Y68" s="25"/>
      <c r="Z68" s="25"/>
      <c r="AA68" s="25"/>
      <c r="AB68" s="25"/>
      <c r="AC68" s="25"/>
      <c r="AD68" s="25"/>
      <c r="AE68" s="25"/>
    </row>
    <row r="69" spans="1:31" hidden="1">
      <c r="A69" s="27"/>
      <c r="B69" s="430" t="s">
        <v>261</v>
      </c>
      <c r="C69" s="27"/>
      <c r="D69" s="431">
        <f>SUM(D10:D13)</f>
        <v>8200</v>
      </c>
      <c r="E69" s="431">
        <f>SUM(E10:E13)</f>
        <v>0</v>
      </c>
      <c r="F69" s="431" t="e">
        <f t="shared" ref="F69:AC69" si="21">SUM(#REF!)</f>
        <v>#REF!</v>
      </c>
      <c r="G69" s="431" t="e">
        <f t="shared" si="21"/>
        <v>#REF!</v>
      </c>
      <c r="H69" s="431" t="e">
        <f t="shared" si="21"/>
        <v>#REF!</v>
      </c>
      <c r="I69" s="431" t="e">
        <f t="shared" si="21"/>
        <v>#REF!</v>
      </c>
      <c r="J69" s="431" t="e">
        <f t="shared" si="21"/>
        <v>#REF!</v>
      </c>
      <c r="K69" s="431" t="e">
        <f t="shared" si="21"/>
        <v>#REF!</v>
      </c>
      <c r="L69" s="431" t="e">
        <f t="shared" si="21"/>
        <v>#REF!</v>
      </c>
      <c r="M69" s="431" t="e">
        <f t="shared" si="21"/>
        <v>#REF!</v>
      </c>
      <c r="N69" s="431" t="e">
        <f t="shared" si="21"/>
        <v>#REF!</v>
      </c>
      <c r="O69" s="431" t="e">
        <f t="shared" si="21"/>
        <v>#REF!</v>
      </c>
      <c r="P69" s="431" t="e">
        <f t="shared" si="21"/>
        <v>#REF!</v>
      </c>
      <c r="Q69" s="431" t="e">
        <f t="shared" si="21"/>
        <v>#REF!</v>
      </c>
      <c r="R69" s="431" t="e">
        <f t="shared" si="21"/>
        <v>#REF!</v>
      </c>
      <c r="S69" s="431" t="e">
        <f t="shared" si="21"/>
        <v>#REF!</v>
      </c>
      <c r="T69" s="431" t="e">
        <f t="shared" si="21"/>
        <v>#REF!</v>
      </c>
      <c r="U69" s="431" t="e">
        <f t="shared" si="21"/>
        <v>#REF!</v>
      </c>
      <c r="V69" s="431" t="e">
        <f t="shared" si="21"/>
        <v>#REF!</v>
      </c>
      <c r="W69" s="431" t="e">
        <f t="shared" si="21"/>
        <v>#REF!</v>
      </c>
      <c r="X69" s="431" t="e">
        <f t="shared" si="21"/>
        <v>#REF!</v>
      </c>
      <c r="Y69" s="431" t="e">
        <f t="shared" si="21"/>
        <v>#REF!</v>
      </c>
      <c r="Z69" s="431" t="e">
        <f t="shared" si="21"/>
        <v>#REF!</v>
      </c>
      <c r="AA69" s="431" t="e">
        <f t="shared" si="21"/>
        <v>#REF!</v>
      </c>
      <c r="AB69" s="431" t="e">
        <f t="shared" si="21"/>
        <v>#REF!</v>
      </c>
      <c r="AC69" s="431" t="e">
        <f t="shared" si="21"/>
        <v>#REF!</v>
      </c>
      <c r="AD69" s="25"/>
      <c r="AE69" s="25"/>
    </row>
    <row r="70" spans="1:31" hidden="1">
      <c r="A70" s="7"/>
      <c r="B70" s="7"/>
      <c r="C70" s="7"/>
      <c r="D70" s="8"/>
      <c r="E70" s="8"/>
      <c r="F70" s="8"/>
      <c r="G70" s="8"/>
      <c r="H70" s="8"/>
      <c r="I70" s="8"/>
      <c r="J70" s="8"/>
      <c r="K70" s="8"/>
      <c r="L70" s="8"/>
      <c r="M70" s="8"/>
      <c r="N70" s="8"/>
      <c r="O70" s="8"/>
      <c r="P70" s="8"/>
      <c r="Q70" s="8"/>
      <c r="R70" s="8"/>
      <c r="S70" s="8"/>
      <c r="T70" s="5"/>
      <c r="U70" s="5"/>
      <c r="V70" s="5"/>
      <c r="W70" s="5"/>
      <c r="X70" s="5"/>
      <c r="Y70" s="5"/>
      <c r="Z70" s="5"/>
      <c r="AA70" s="5"/>
      <c r="AB70" s="5"/>
      <c r="AC70" s="5"/>
      <c r="AD70" s="5"/>
      <c r="AE70" s="5"/>
    </row>
    <row r="71" spans="1:31" hidden="1">
      <c r="A71" s="7"/>
      <c r="B71" s="7"/>
      <c r="C71" s="7"/>
      <c r="D71" s="8"/>
      <c r="E71" s="8"/>
      <c r="F71" s="8"/>
      <c r="G71" s="8"/>
      <c r="H71" s="8"/>
      <c r="I71" s="8"/>
      <c r="J71" s="8"/>
      <c r="K71" s="8"/>
      <c r="L71" s="8"/>
      <c r="M71" s="8"/>
      <c r="N71" s="8"/>
      <c r="O71" s="8"/>
      <c r="P71" s="8"/>
      <c r="Q71" s="8"/>
      <c r="R71" s="8"/>
      <c r="S71" s="8"/>
      <c r="T71" s="5"/>
      <c r="U71" s="5"/>
      <c r="V71" s="5"/>
      <c r="W71" s="5"/>
      <c r="X71" s="5"/>
      <c r="Y71" s="5"/>
      <c r="Z71" s="5"/>
      <c r="AA71" s="5"/>
      <c r="AB71" s="5"/>
      <c r="AC71" s="5"/>
      <c r="AD71" s="5"/>
      <c r="AE71" s="5"/>
    </row>
    <row r="72" spans="1:31" hidden="1">
      <c r="A72" s="7"/>
      <c r="B72" s="7"/>
      <c r="C72" s="7"/>
      <c r="D72" s="8"/>
      <c r="E72" s="8"/>
      <c r="F72" s="8"/>
      <c r="G72" s="8"/>
      <c r="H72" s="8"/>
      <c r="I72" s="8"/>
      <c r="J72" s="8"/>
      <c r="K72" s="8"/>
      <c r="L72" s="8"/>
      <c r="M72" s="8"/>
      <c r="N72" s="8"/>
      <c r="O72" s="8"/>
      <c r="P72" s="8"/>
      <c r="Q72" s="8"/>
      <c r="R72" s="8"/>
      <c r="S72" s="8"/>
      <c r="T72" s="5"/>
      <c r="U72" s="5"/>
      <c r="V72" s="5"/>
      <c r="W72" s="5"/>
      <c r="X72" s="5"/>
      <c r="Y72" s="5"/>
      <c r="Z72" s="5"/>
      <c r="AA72" s="5"/>
      <c r="AB72" s="5"/>
      <c r="AC72" s="5"/>
      <c r="AD72" s="5"/>
      <c r="AE72" s="5"/>
    </row>
    <row r="73" spans="1:31">
      <c r="A73" s="7"/>
      <c r="B73" s="7"/>
      <c r="C73" s="7"/>
      <c r="D73" s="8"/>
      <c r="E73" s="8"/>
      <c r="F73" s="8"/>
      <c r="G73" s="8"/>
      <c r="H73" s="8"/>
      <c r="I73" s="8"/>
      <c r="J73" s="8"/>
      <c r="K73" s="8"/>
      <c r="L73" s="8"/>
      <c r="M73" s="8"/>
      <c r="N73" s="8"/>
      <c r="O73" s="8"/>
      <c r="P73" s="8"/>
      <c r="Q73" s="8"/>
      <c r="R73" s="8"/>
      <c r="S73" s="8"/>
      <c r="T73" s="5"/>
      <c r="U73" s="5"/>
      <c r="V73" s="5"/>
      <c r="W73" s="5"/>
      <c r="X73" s="5"/>
      <c r="Y73" s="5"/>
      <c r="Z73" s="5"/>
      <c r="AA73" s="5"/>
      <c r="AB73" s="5"/>
      <c r="AC73" s="5"/>
      <c r="AD73" s="5"/>
      <c r="AE73" s="5"/>
    </row>
    <row r="74" spans="1:31" hidden="1">
      <c r="A74" s="7"/>
      <c r="B74" s="7"/>
      <c r="C74" s="7"/>
      <c r="D74" s="8"/>
      <c r="E74" s="8"/>
      <c r="F74" s="8"/>
      <c r="G74" s="8"/>
      <c r="H74" s="8"/>
      <c r="I74" s="8"/>
      <c r="J74" s="8"/>
      <c r="K74" s="8"/>
      <c r="L74" s="8"/>
      <c r="M74" s="8"/>
      <c r="N74" s="8"/>
      <c r="O74" s="8"/>
      <c r="P74" s="8"/>
      <c r="Q74" s="8"/>
      <c r="R74" s="8"/>
      <c r="S74" s="8"/>
      <c r="T74" s="5"/>
      <c r="U74" s="5"/>
      <c r="V74" s="5"/>
      <c r="W74" s="5"/>
      <c r="X74" s="5"/>
      <c r="Y74" s="5"/>
      <c r="Z74" s="5"/>
      <c r="AA74" s="5"/>
      <c r="AB74" s="5"/>
      <c r="AC74" s="5"/>
      <c r="AD74" s="5"/>
      <c r="AE74" s="5"/>
    </row>
    <row r="75" spans="1:31" hidden="1">
      <c r="A75" s="7"/>
      <c r="B75" s="7"/>
      <c r="C75" s="7"/>
      <c r="D75" s="8"/>
      <c r="E75" s="8"/>
      <c r="F75" s="8"/>
      <c r="G75" s="8"/>
      <c r="H75" s="8"/>
      <c r="I75" s="8"/>
      <c r="J75" s="8"/>
      <c r="K75" s="8"/>
      <c r="L75" s="8"/>
      <c r="M75" s="8"/>
      <c r="N75" s="8"/>
      <c r="O75" s="8"/>
      <c r="P75" s="8"/>
      <c r="Q75" s="8"/>
      <c r="R75" s="8"/>
      <c r="S75" s="8"/>
      <c r="T75" s="5"/>
      <c r="U75" s="5"/>
      <c r="V75" s="5"/>
      <c r="W75" s="5"/>
      <c r="X75" s="5"/>
      <c r="Y75" s="5"/>
      <c r="Z75" s="5"/>
      <c r="AA75" s="5"/>
      <c r="AB75" s="5"/>
      <c r="AC75" s="5"/>
      <c r="AD75" s="5"/>
      <c r="AE75" s="5"/>
    </row>
    <row r="76" spans="1:31" hidden="1">
      <c r="A76" s="7"/>
      <c r="B76" s="7"/>
      <c r="C76" s="7"/>
      <c r="D76" s="8"/>
      <c r="E76" s="8"/>
      <c r="F76" s="8"/>
      <c r="G76" s="8"/>
      <c r="H76" s="8"/>
      <c r="I76" s="8"/>
      <c r="J76" s="8"/>
      <c r="K76" s="8"/>
      <c r="L76" s="8"/>
      <c r="M76" s="8"/>
      <c r="N76" s="8"/>
      <c r="O76" s="8"/>
      <c r="P76" s="8"/>
      <c r="Q76" s="8"/>
      <c r="R76" s="8"/>
      <c r="S76" s="8"/>
      <c r="T76" s="5"/>
      <c r="U76" s="5"/>
      <c r="V76" s="5"/>
      <c r="W76" s="5"/>
      <c r="X76" s="5"/>
      <c r="Y76" s="5"/>
      <c r="Z76" s="5"/>
      <c r="AA76" s="5"/>
      <c r="AB76" s="5"/>
      <c r="AC76" s="5"/>
      <c r="AD76" s="5"/>
      <c r="AE76" s="5"/>
    </row>
    <row r="77" spans="1:31" hidden="1">
      <c r="A77" s="7"/>
      <c r="B77" s="7"/>
      <c r="C77" s="7"/>
      <c r="D77" s="8"/>
      <c r="E77" s="8"/>
      <c r="F77" s="8"/>
      <c r="G77" s="8"/>
      <c r="H77" s="8"/>
      <c r="I77" s="8"/>
      <c r="J77" s="8"/>
      <c r="K77" s="8"/>
      <c r="L77" s="8"/>
      <c r="M77" s="8"/>
      <c r="N77" s="8"/>
      <c r="O77" s="8"/>
      <c r="P77" s="8"/>
      <c r="Q77" s="8"/>
      <c r="R77" s="8"/>
      <c r="S77" s="8"/>
      <c r="T77" s="5"/>
      <c r="U77" s="5"/>
      <c r="V77" s="5"/>
      <c r="W77" s="5"/>
      <c r="X77" s="5"/>
      <c r="Y77" s="5"/>
      <c r="Z77" s="5"/>
      <c r="AA77" s="5"/>
      <c r="AB77" s="5"/>
      <c r="AC77" s="5"/>
      <c r="AD77" s="5"/>
      <c r="AE77" s="5"/>
    </row>
    <row r="78" spans="1:31" hidden="1">
      <c r="A78" s="7"/>
      <c r="B78" s="7"/>
      <c r="C78" s="7"/>
      <c r="D78" s="8"/>
      <c r="E78" s="8"/>
      <c r="F78" s="8"/>
      <c r="G78" s="8"/>
      <c r="H78" s="8"/>
      <c r="I78" s="8"/>
      <c r="J78" s="8"/>
      <c r="K78" s="8"/>
      <c r="L78" s="8"/>
      <c r="M78" s="8"/>
      <c r="N78" s="8"/>
      <c r="O78" s="8"/>
      <c r="P78" s="8"/>
      <c r="Q78" s="8"/>
      <c r="R78" s="8"/>
      <c r="S78" s="8"/>
      <c r="T78" s="5"/>
      <c r="U78" s="5"/>
      <c r="V78" s="5"/>
      <c r="W78" s="5"/>
      <c r="X78" s="5"/>
      <c r="Y78" s="5"/>
      <c r="Z78" s="5"/>
      <c r="AA78" s="5"/>
      <c r="AB78" s="5"/>
      <c r="AC78" s="5"/>
      <c r="AD78" s="5"/>
      <c r="AE78" s="5"/>
    </row>
    <row r="79" spans="1:31" hidden="1">
      <c r="A79" s="7"/>
      <c r="B79" s="7"/>
      <c r="C79" s="7"/>
      <c r="D79" s="8"/>
      <c r="E79" s="8"/>
      <c r="F79" s="8"/>
      <c r="G79" s="8"/>
      <c r="H79" s="8"/>
      <c r="I79" s="8"/>
      <c r="J79" s="8"/>
      <c r="K79" s="8"/>
      <c r="L79" s="8"/>
      <c r="M79" s="8"/>
      <c r="N79" s="8"/>
      <c r="O79" s="8"/>
      <c r="P79" s="8"/>
      <c r="Q79" s="8"/>
      <c r="R79" s="8"/>
      <c r="S79" s="8"/>
      <c r="T79" s="5"/>
      <c r="U79" s="5"/>
      <c r="V79" s="5"/>
      <c r="W79" s="5"/>
      <c r="X79" s="5"/>
      <c r="Y79" s="5"/>
      <c r="Z79" s="5"/>
      <c r="AA79" s="5"/>
      <c r="AB79" s="5"/>
      <c r="AC79" s="5"/>
      <c r="AD79" s="5"/>
      <c r="AE79" s="5"/>
    </row>
    <row r="80" spans="1:31" hidden="1">
      <c r="A80" s="7"/>
      <c r="B80" s="7"/>
      <c r="C80" s="7"/>
      <c r="D80" s="8"/>
      <c r="E80" s="8"/>
      <c r="F80" s="8"/>
      <c r="G80" s="8"/>
      <c r="H80" s="8"/>
      <c r="I80" s="8"/>
      <c r="J80" s="8"/>
      <c r="K80" s="8"/>
      <c r="L80" s="8"/>
      <c r="M80" s="8"/>
      <c r="N80" s="8"/>
      <c r="O80" s="8"/>
      <c r="P80" s="8"/>
      <c r="Q80" s="8"/>
      <c r="R80" s="8"/>
      <c r="S80" s="8"/>
      <c r="T80" s="5"/>
      <c r="U80" s="5"/>
      <c r="V80" s="5"/>
      <c r="W80" s="5"/>
      <c r="X80" s="5"/>
      <c r="Y80" s="5"/>
      <c r="Z80" s="5"/>
      <c r="AA80" s="5"/>
      <c r="AB80" s="5"/>
      <c r="AC80" s="5"/>
      <c r="AD80" s="5"/>
      <c r="AE80" s="5"/>
    </row>
    <row r="81" spans="1:31" hidden="1">
      <c r="A81" s="7"/>
      <c r="B81" s="7"/>
      <c r="C81" s="7"/>
      <c r="D81" s="8"/>
      <c r="E81" s="8"/>
      <c r="F81" s="8"/>
      <c r="G81" s="8"/>
      <c r="H81" s="8"/>
      <c r="I81" s="8"/>
      <c r="J81" s="8"/>
      <c r="K81" s="8"/>
      <c r="L81" s="8"/>
      <c r="M81" s="8"/>
      <c r="N81" s="8"/>
      <c r="O81" s="8"/>
      <c r="P81" s="8"/>
      <c r="Q81" s="8"/>
      <c r="R81" s="8"/>
      <c r="S81" s="8"/>
      <c r="T81" s="5"/>
      <c r="U81" s="5"/>
      <c r="V81" s="5"/>
      <c r="W81" s="5"/>
      <c r="X81" s="5"/>
      <c r="Y81" s="5"/>
      <c r="Z81" s="5"/>
      <c r="AA81" s="5"/>
      <c r="AB81" s="5"/>
      <c r="AC81" s="5"/>
      <c r="AD81" s="5"/>
      <c r="AE81" s="5"/>
    </row>
    <row r="82" spans="1:31">
      <c r="A82" s="7"/>
      <c r="B82" s="7"/>
      <c r="C82" s="7"/>
      <c r="D82" s="8"/>
      <c r="E82" s="8"/>
      <c r="F82" s="8"/>
      <c r="G82" s="8"/>
      <c r="H82" s="8"/>
      <c r="I82" s="8"/>
      <c r="J82" s="8"/>
      <c r="K82" s="8"/>
      <c r="L82" s="8"/>
      <c r="M82" s="8"/>
      <c r="N82" s="8"/>
      <c r="O82" s="8"/>
      <c r="P82" s="8"/>
      <c r="Q82" s="8"/>
      <c r="R82" s="8"/>
      <c r="S82" s="8"/>
      <c r="T82" s="5"/>
      <c r="U82" s="5"/>
      <c r="V82" s="5"/>
      <c r="W82" s="5"/>
      <c r="X82" s="5"/>
      <c r="Y82" s="5"/>
      <c r="Z82" s="5"/>
      <c r="AA82" s="5"/>
      <c r="AB82" s="5"/>
      <c r="AC82" s="5"/>
      <c r="AD82" s="5"/>
      <c r="AE82" s="5"/>
    </row>
    <row r="83" spans="1:31" ht="24">
      <c r="A83" s="55"/>
      <c r="B83" s="56">
        <f>+B2</f>
        <v>2011</v>
      </c>
      <c r="C83" s="57">
        <f>+C2</f>
        <v>4</v>
      </c>
      <c r="D83" s="58" t="s">
        <v>262</v>
      </c>
      <c r="E83" s="59"/>
      <c r="F83" s="59"/>
      <c r="G83" s="59"/>
      <c r="H83" s="3"/>
      <c r="I83" s="8"/>
      <c r="J83" s="8"/>
      <c r="K83" s="8"/>
      <c r="L83" s="8"/>
      <c r="M83" s="8"/>
      <c r="N83" s="8"/>
      <c r="O83" s="8"/>
      <c r="P83" s="8"/>
      <c r="Q83" s="8"/>
      <c r="R83" s="8"/>
      <c r="S83" s="5"/>
      <c r="T83" s="5"/>
      <c r="U83" s="5"/>
      <c r="V83" s="5"/>
      <c r="W83" s="5"/>
      <c r="X83" s="5"/>
      <c r="Y83" s="5"/>
      <c r="Z83" s="5"/>
      <c r="AA83" s="5"/>
      <c r="AB83" s="5"/>
      <c r="AC83" s="5"/>
      <c r="AD83" s="5"/>
      <c r="AE83" s="5"/>
    </row>
    <row r="84" spans="1:31" ht="6.75" customHeight="1">
      <c r="A84" s="7"/>
      <c r="B84" s="7"/>
      <c r="C84" s="7"/>
      <c r="D84" s="8"/>
      <c r="E84" s="8"/>
      <c r="F84" s="8"/>
      <c r="G84" s="8"/>
      <c r="H84" s="8"/>
      <c r="I84" s="8"/>
      <c r="J84" s="8"/>
      <c r="K84" s="8"/>
      <c r="L84" s="8"/>
      <c r="M84" s="5"/>
      <c r="N84" s="5"/>
      <c r="O84" s="5"/>
      <c r="P84" s="5"/>
      <c r="Q84" s="5"/>
      <c r="R84" s="5"/>
      <c r="S84" s="5"/>
      <c r="T84" s="5"/>
      <c r="U84" s="5"/>
      <c r="V84" s="5"/>
      <c r="W84" s="5"/>
      <c r="X84" s="5"/>
      <c r="Y84" s="5"/>
    </row>
    <row r="85" spans="1:31" s="129" customFormat="1" ht="16.5" customHeight="1">
      <c r="A85" s="750" t="s">
        <v>237</v>
      </c>
      <c r="B85" s="751"/>
      <c r="C85" s="164" t="s">
        <v>185</v>
      </c>
      <c r="D85" s="177" t="str">
        <f>+☆start!W15</f>
        <v>ｱ</v>
      </c>
      <c r="E85" s="177" t="str">
        <f>+☆start!W16</f>
        <v>ｲ</v>
      </c>
      <c r="F85" s="170"/>
      <c r="G85" s="5"/>
      <c r="H85" s="5"/>
      <c r="I85" s="5"/>
      <c r="J85" s="5"/>
      <c r="K85" s="5"/>
      <c r="L85" s="5"/>
      <c r="M85" s="5"/>
      <c r="N85" s="5"/>
      <c r="O85" s="5"/>
      <c r="P85" s="5"/>
      <c r="Q85" s="5"/>
      <c r="R85" s="5"/>
    </row>
    <row r="86" spans="1:31">
      <c r="A86" s="762" t="s">
        <v>243</v>
      </c>
      <c r="B86" s="209" t="s">
        <v>263</v>
      </c>
      <c r="C86" s="579">
        <f t="shared" ref="C86:C104" si="22">SUM(D86:E86)</f>
        <v>0</v>
      </c>
      <c r="D86" s="582">
        <f>+☆start!AG15</f>
        <v>0</v>
      </c>
      <c r="E86" s="582">
        <f>+☆start!AG16</f>
        <v>0</v>
      </c>
      <c r="F86" s="170"/>
      <c r="G86" s="5"/>
      <c r="H86" s="5"/>
      <c r="I86" s="5"/>
      <c r="J86" s="5"/>
      <c r="K86" s="5"/>
      <c r="L86" s="5"/>
      <c r="M86" s="5"/>
      <c r="N86" s="5"/>
      <c r="O86" s="5"/>
      <c r="P86" s="5"/>
      <c r="Q86" s="5"/>
      <c r="R86" s="5"/>
    </row>
    <row r="87" spans="1:31">
      <c r="A87" s="756"/>
      <c r="B87" s="262" t="s">
        <v>248</v>
      </c>
      <c r="C87" s="563">
        <f t="shared" si="22"/>
        <v>0</v>
      </c>
      <c r="D87" s="571"/>
      <c r="E87" s="571"/>
      <c r="F87" s="170"/>
      <c r="G87" s="5"/>
      <c r="H87" s="5"/>
      <c r="I87" s="5"/>
      <c r="J87" s="5"/>
      <c r="K87" s="5"/>
      <c r="L87" s="5"/>
      <c r="M87" s="5"/>
      <c r="N87" s="5"/>
      <c r="O87" s="5"/>
      <c r="P87" s="5"/>
      <c r="Q87" s="5"/>
      <c r="R87" s="5"/>
    </row>
    <row r="88" spans="1:31">
      <c r="A88" s="756"/>
      <c r="B88" s="262" t="s">
        <v>249</v>
      </c>
      <c r="C88" s="563">
        <f t="shared" si="22"/>
        <v>0</v>
      </c>
      <c r="D88" s="571"/>
      <c r="E88" s="571"/>
      <c r="F88" s="170"/>
      <c r="G88" s="5"/>
      <c r="H88" s="5"/>
      <c r="I88" s="5"/>
      <c r="J88" s="5"/>
      <c r="K88" s="5"/>
      <c r="L88" s="5"/>
      <c r="M88" s="5"/>
      <c r="N88" s="5"/>
      <c r="O88" s="5"/>
      <c r="P88" s="5"/>
      <c r="Q88" s="5"/>
      <c r="R88" s="5"/>
    </row>
    <row r="89" spans="1:31">
      <c r="A89" s="756"/>
      <c r="B89" s="262"/>
      <c r="C89" s="563">
        <f t="shared" si="22"/>
        <v>0</v>
      </c>
      <c r="D89" s="571"/>
      <c r="E89" s="571"/>
      <c r="F89" s="170"/>
      <c r="G89" s="5"/>
      <c r="H89" s="5"/>
      <c r="I89" s="5"/>
      <c r="J89" s="5"/>
      <c r="K89" s="5"/>
      <c r="L89" s="5"/>
      <c r="M89" s="5"/>
      <c r="N89" s="5"/>
      <c r="O89" s="5"/>
      <c r="P89" s="5"/>
      <c r="Q89" s="5"/>
      <c r="R89" s="5"/>
    </row>
    <row r="90" spans="1:31">
      <c r="A90" s="756"/>
      <c r="B90" s="263"/>
      <c r="C90" s="563">
        <f t="shared" si="22"/>
        <v>0</v>
      </c>
      <c r="D90" s="571"/>
      <c r="E90" s="571"/>
      <c r="F90" s="170"/>
      <c r="G90" s="5"/>
      <c r="H90" s="5"/>
      <c r="I90" s="5"/>
      <c r="J90" s="5"/>
      <c r="K90" s="5"/>
      <c r="L90" s="5"/>
      <c r="M90" s="5"/>
      <c r="N90" s="5"/>
      <c r="O90" s="5"/>
      <c r="P90" s="5"/>
      <c r="Q90" s="5"/>
      <c r="R90" s="5"/>
    </row>
    <row r="91" spans="1:31">
      <c r="A91" s="756"/>
      <c r="B91" s="263"/>
      <c r="C91" s="563">
        <f t="shared" si="22"/>
        <v>0</v>
      </c>
      <c r="D91" s="575"/>
      <c r="E91" s="575"/>
      <c r="F91" s="170"/>
      <c r="G91" s="5"/>
      <c r="H91" s="5"/>
      <c r="I91" s="5"/>
      <c r="J91" s="5"/>
      <c r="K91" s="5"/>
      <c r="L91" s="5"/>
      <c r="M91" s="5"/>
      <c r="N91" s="5"/>
      <c r="O91" s="5"/>
      <c r="P91" s="5"/>
      <c r="Q91" s="5"/>
      <c r="R91" s="5"/>
    </row>
    <row r="92" spans="1:31">
      <c r="A92" s="756"/>
      <c r="B92" s="19" t="s">
        <v>251</v>
      </c>
      <c r="C92" s="563">
        <f t="shared" si="22"/>
        <v>0</v>
      </c>
      <c r="D92" s="573">
        <f>SUM(D86:D91)</f>
        <v>0</v>
      </c>
      <c r="E92" s="574">
        <f>SUM(E86:E91)</f>
        <v>0</v>
      </c>
      <c r="F92" s="170"/>
      <c r="G92" s="5"/>
      <c r="H92" s="5"/>
      <c r="I92" s="5"/>
      <c r="J92" s="5"/>
      <c r="K92" s="5"/>
      <c r="L92" s="5"/>
      <c r="M92" s="5"/>
      <c r="N92" s="5"/>
      <c r="O92" s="5"/>
      <c r="P92" s="5"/>
      <c r="Q92" s="5"/>
      <c r="R92" s="5"/>
    </row>
    <row r="93" spans="1:31">
      <c r="A93" s="756"/>
      <c r="B93" s="262" t="s">
        <v>252</v>
      </c>
      <c r="C93" s="563">
        <f t="shared" si="22"/>
        <v>0</v>
      </c>
      <c r="D93" s="583"/>
      <c r="E93" s="583"/>
      <c r="F93" s="170"/>
      <c r="G93" s="5"/>
      <c r="H93" s="5"/>
      <c r="I93" s="5"/>
      <c r="J93" s="5"/>
      <c r="K93" s="5"/>
      <c r="L93" s="5"/>
      <c r="M93" s="5"/>
      <c r="N93" s="5"/>
      <c r="O93" s="5"/>
      <c r="P93" s="5"/>
      <c r="Q93" s="5"/>
      <c r="R93" s="5"/>
    </row>
    <row r="94" spans="1:31">
      <c r="A94" s="756"/>
      <c r="B94" s="20" t="s">
        <v>185</v>
      </c>
      <c r="C94" s="584">
        <f t="shared" si="22"/>
        <v>0</v>
      </c>
      <c r="D94" s="585">
        <f>SUM(D92:D93)</f>
        <v>0</v>
      </c>
      <c r="E94" s="581">
        <f>SUM(E92:E93)</f>
        <v>0</v>
      </c>
      <c r="F94" s="170"/>
      <c r="G94" s="5"/>
      <c r="H94" s="5"/>
      <c r="I94" s="5"/>
      <c r="J94" s="5"/>
      <c r="K94" s="5"/>
      <c r="L94" s="5"/>
      <c r="M94" s="5"/>
      <c r="N94" s="5"/>
      <c r="O94" s="5"/>
      <c r="P94" s="5"/>
      <c r="Q94" s="5"/>
      <c r="R94" s="5"/>
    </row>
    <row r="95" spans="1:31">
      <c r="A95" s="755" t="s">
        <v>253</v>
      </c>
      <c r="B95" s="121" t="str">
        <f>+B108</f>
        <v>健康保険</v>
      </c>
      <c r="C95" s="563">
        <f t="shared" si="22"/>
        <v>0</v>
      </c>
      <c r="D95" s="577"/>
      <c r="E95" s="577"/>
      <c r="F95" s="170"/>
      <c r="G95" s="5"/>
      <c r="H95" s="5"/>
      <c r="I95" s="5"/>
      <c r="J95" s="5"/>
      <c r="K95" s="5"/>
      <c r="L95" s="5"/>
      <c r="M95" s="5"/>
      <c r="N95" s="5"/>
      <c r="O95" s="5"/>
      <c r="P95" s="5"/>
      <c r="Q95" s="5"/>
      <c r="R95" s="5"/>
    </row>
    <row r="96" spans="1:31">
      <c r="A96" s="756"/>
      <c r="B96" s="321" t="str">
        <f>+B109</f>
        <v>厚生年金</v>
      </c>
      <c r="C96" s="584">
        <f t="shared" si="22"/>
        <v>0</v>
      </c>
      <c r="D96" s="578"/>
      <c r="E96" s="578"/>
      <c r="F96" s="170"/>
      <c r="G96" s="5"/>
      <c r="H96" s="5"/>
      <c r="I96" s="5"/>
      <c r="J96" s="5"/>
      <c r="K96" s="5"/>
      <c r="L96" s="5"/>
      <c r="M96" s="5"/>
      <c r="N96" s="5"/>
      <c r="O96" s="5"/>
      <c r="P96" s="5"/>
      <c r="Q96" s="5"/>
      <c r="R96" s="5"/>
    </row>
    <row r="97" spans="1:32">
      <c r="A97" s="757"/>
      <c r="B97" s="320" t="str">
        <f>+B110</f>
        <v>雇用保険</v>
      </c>
      <c r="C97" s="579">
        <f t="shared" si="22"/>
        <v>0</v>
      </c>
      <c r="D97" s="580">
        <f>IF(☆start!$Z$15="A",☆start!$AM$7*集計表!D94,0)+IF(☆start!$Z$15="B",☆start!$AM$8*集計表!D94,0)</f>
        <v>0</v>
      </c>
      <c r="E97" s="580">
        <f>IF(☆start!$Z$16="A",☆start!$AM$7*集計表!E94,0)+IF(☆start!$Z$16="B",☆start!$AM$8*集計表!E94,0)</f>
        <v>0</v>
      </c>
      <c r="F97" s="170"/>
      <c r="G97" s="5"/>
      <c r="H97" s="5"/>
      <c r="I97" s="5"/>
      <c r="J97" s="5"/>
      <c r="K97" s="5"/>
      <c r="L97" s="5"/>
      <c r="M97" s="5"/>
      <c r="N97" s="5"/>
      <c r="O97" s="5"/>
      <c r="P97" s="5"/>
      <c r="Q97" s="5"/>
      <c r="R97" s="5"/>
    </row>
    <row r="98" spans="1:32">
      <c r="A98" s="757"/>
      <c r="B98" s="320" t="str">
        <f>+B111</f>
        <v>所得税</v>
      </c>
      <c r="C98" s="579">
        <f t="shared" si="22"/>
        <v>0</v>
      </c>
      <c r="D98" s="580">
        <f>ROUNDDOWN((VLOOKUP(D105,説明書!$Z$4:$AK$341,D106+3,TRUE)+IF(D105-説明書!$Z$341&gt;0,D105-説明書!$Z$341,0)*説明書!$V$20+IF(D105&gt;説明書!$S$21,D105-説明書!$S$21,0)*説明書!$X$21),-1)</f>
        <v>0</v>
      </c>
      <c r="E98" s="580">
        <f>ROUNDDOWN((VLOOKUP(E105,説明書!$Z$4:$AK$341,E106+3,TRUE)+IF(E105-説明書!$Z$341&gt;0,E105-説明書!$Z$341,0)*説明書!$V$20+IF(E105&gt;説明書!$S$21,E105-説明書!$S$21,0)*説明書!$X$21),-1)</f>
        <v>0</v>
      </c>
      <c r="F98" s="170"/>
      <c r="G98" s="5"/>
      <c r="H98" s="5"/>
      <c r="I98" s="5"/>
      <c r="J98" s="5"/>
      <c r="K98" s="5"/>
      <c r="L98" s="5"/>
      <c r="M98" s="5"/>
      <c r="N98" s="5"/>
      <c r="O98" s="5"/>
      <c r="P98" s="5"/>
      <c r="Q98" s="5"/>
      <c r="R98" s="5"/>
    </row>
    <row r="99" spans="1:32">
      <c r="A99" s="756"/>
      <c r="B99" s="322" t="str">
        <f>+B112</f>
        <v>住民税</v>
      </c>
      <c r="C99" s="586">
        <f t="shared" si="22"/>
        <v>0</v>
      </c>
      <c r="D99" s="583"/>
      <c r="E99" s="583"/>
      <c r="F99" s="170"/>
      <c r="G99" s="5"/>
      <c r="H99" s="5"/>
      <c r="I99" s="5"/>
      <c r="J99" s="5"/>
      <c r="K99" s="5"/>
      <c r="L99" s="5"/>
      <c r="M99" s="5"/>
      <c r="N99" s="5"/>
      <c r="O99" s="5"/>
      <c r="P99" s="5"/>
      <c r="Q99" s="5"/>
      <c r="R99" s="5"/>
    </row>
    <row r="100" spans="1:32">
      <c r="A100" s="756"/>
      <c r="B100" s="262"/>
      <c r="C100" s="563">
        <f t="shared" si="22"/>
        <v>0</v>
      </c>
      <c r="D100" s="571"/>
      <c r="E100" s="571"/>
      <c r="F100" s="170"/>
      <c r="G100" s="5"/>
      <c r="H100" s="5"/>
      <c r="I100" s="5"/>
      <c r="J100" s="5"/>
      <c r="K100" s="5"/>
      <c r="L100" s="5"/>
      <c r="M100" s="5"/>
      <c r="N100" s="5"/>
      <c r="O100" s="5"/>
      <c r="P100" s="5"/>
      <c r="Q100" s="5"/>
      <c r="R100" s="5"/>
    </row>
    <row r="101" spans="1:32">
      <c r="A101" s="756"/>
      <c r="B101" s="262"/>
      <c r="C101" s="563">
        <f t="shared" si="22"/>
        <v>0</v>
      </c>
      <c r="D101" s="571"/>
      <c r="E101" s="571"/>
      <c r="F101" s="170"/>
      <c r="G101" s="5"/>
      <c r="H101" s="5"/>
      <c r="I101" s="5"/>
      <c r="J101" s="5"/>
      <c r="K101" s="5"/>
      <c r="L101" s="5"/>
      <c r="M101" s="5"/>
      <c r="N101" s="5"/>
      <c r="O101" s="5"/>
      <c r="P101" s="5"/>
      <c r="Q101" s="5"/>
      <c r="R101" s="5"/>
    </row>
    <row r="102" spans="1:32">
      <c r="A102" s="756"/>
      <c r="B102" s="262"/>
      <c r="C102" s="563">
        <f t="shared" si="22"/>
        <v>0</v>
      </c>
      <c r="D102" s="572"/>
      <c r="E102" s="572"/>
      <c r="F102" s="170"/>
      <c r="G102" s="5"/>
      <c r="H102" s="5"/>
      <c r="I102" s="5"/>
      <c r="J102" s="5"/>
      <c r="K102" s="5"/>
      <c r="L102" s="5"/>
      <c r="M102" s="5"/>
      <c r="N102" s="5"/>
      <c r="O102" s="5"/>
      <c r="P102" s="5"/>
      <c r="Q102" s="5"/>
      <c r="R102" s="5"/>
    </row>
    <row r="103" spans="1:32">
      <c r="A103" s="758"/>
      <c r="B103" s="85" t="s">
        <v>185</v>
      </c>
      <c r="C103" s="563">
        <f t="shared" si="22"/>
        <v>0</v>
      </c>
      <c r="D103" s="573">
        <f>SUM(D95:D102)</f>
        <v>0</v>
      </c>
      <c r="E103" s="574">
        <f>SUM(E95:E102)</f>
        <v>0</v>
      </c>
      <c r="F103" s="170"/>
      <c r="G103" s="5"/>
      <c r="H103" s="5"/>
      <c r="I103" s="5"/>
      <c r="J103" s="5"/>
      <c r="K103" s="5"/>
      <c r="L103" s="5"/>
      <c r="M103" s="5"/>
      <c r="N103" s="5"/>
      <c r="O103" s="5"/>
      <c r="P103" s="5"/>
      <c r="Q103" s="5"/>
      <c r="R103" s="5"/>
    </row>
    <row r="104" spans="1:32">
      <c r="A104" s="752" t="s">
        <v>182</v>
      </c>
      <c r="B104" s="753"/>
      <c r="C104" s="563">
        <f t="shared" si="22"/>
        <v>0</v>
      </c>
      <c r="D104" s="37">
        <f>+D94-D103</f>
        <v>0</v>
      </c>
      <c r="E104" s="37">
        <f>+E94-E103</f>
        <v>0</v>
      </c>
      <c r="F104" s="170"/>
      <c r="G104" s="5"/>
      <c r="H104" s="5"/>
      <c r="I104" s="5"/>
      <c r="J104" s="5"/>
      <c r="K104" s="5"/>
      <c r="L104" s="5"/>
      <c r="M104" s="5"/>
      <c r="N104" s="5"/>
      <c r="O104" s="5"/>
      <c r="P104" s="5"/>
      <c r="Q104" s="5"/>
      <c r="R104" s="5"/>
    </row>
    <row r="105" spans="1:32" hidden="1">
      <c r="A105" s="21"/>
      <c r="B105" s="22" t="s">
        <v>264</v>
      </c>
      <c r="C105" s="166"/>
      <c r="D105" s="47">
        <f>+D92-D95-D96-D97</f>
        <v>0</v>
      </c>
      <c r="E105" s="47">
        <f>+E92-E95-E96-E97</f>
        <v>0</v>
      </c>
      <c r="F105" s="47" t="e">
        <f t="shared" ref="F105:R105" si="23">+#REF!-#REF!-#REF!-#REF!</f>
        <v>#REF!</v>
      </c>
      <c r="G105" s="47" t="e">
        <f t="shared" si="23"/>
        <v>#REF!</v>
      </c>
      <c r="H105" s="47" t="e">
        <f t="shared" si="23"/>
        <v>#REF!</v>
      </c>
      <c r="I105" s="47" t="e">
        <f t="shared" si="23"/>
        <v>#REF!</v>
      </c>
      <c r="J105" s="47" t="e">
        <f t="shared" si="23"/>
        <v>#REF!</v>
      </c>
      <c r="K105" s="47" t="e">
        <f t="shared" si="23"/>
        <v>#REF!</v>
      </c>
      <c r="L105" s="139" t="e">
        <f t="shared" si="23"/>
        <v>#REF!</v>
      </c>
      <c r="M105" s="139" t="e">
        <f t="shared" si="23"/>
        <v>#REF!</v>
      </c>
      <c r="N105" s="139" t="e">
        <f t="shared" si="23"/>
        <v>#REF!</v>
      </c>
      <c r="O105" s="139" t="e">
        <f t="shared" si="23"/>
        <v>#REF!</v>
      </c>
      <c r="P105" s="139" t="e">
        <f t="shared" si="23"/>
        <v>#REF!</v>
      </c>
      <c r="Q105" s="139" t="e">
        <f t="shared" si="23"/>
        <v>#REF!</v>
      </c>
      <c r="R105" s="139" t="e">
        <f t="shared" si="23"/>
        <v>#REF!</v>
      </c>
      <c r="S105" s="5"/>
      <c r="T105" s="5"/>
      <c r="U105" s="5"/>
      <c r="V105" s="5"/>
      <c r="W105" s="5"/>
      <c r="X105" s="5"/>
      <c r="Y105" s="5"/>
      <c r="Z105" s="5"/>
      <c r="AA105" s="5"/>
      <c r="AB105" s="5"/>
      <c r="AC105" s="5"/>
      <c r="AD105" s="5"/>
      <c r="AE105" s="5"/>
    </row>
    <row r="106" spans="1:32" s="254" customFormat="1" hidden="1">
      <c r="A106" s="250" t="s">
        <v>3</v>
      </c>
      <c r="B106" s="251" t="s">
        <v>255</v>
      </c>
      <c r="C106" s="123"/>
      <c r="D106" s="252">
        <f>+☆start!$AB15</f>
        <v>0</v>
      </c>
      <c r="E106" s="252">
        <f>+☆start!$AB16</f>
        <v>0</v>
      </c>
      <c r="F106" s="252" t="e">
        <f>+☆start!#REF!</f>
        <v>#REF!</v>
      </c>
      <c r="G106" s="252" t="e">
        <f>+☆start!#REF!</f>
        <v>#REF!</v>
      </c>
      <c r="H106" s="252" t="e">
        <f>+☆start!#REF!</f>
        <v>#REF!</v>
      </c>
      <c r="I106" s="252" t="e">
        <f>+☆start!#REF!</f>
        <v>#REF!</v>
      </c>
      <c r="J106" s="252" t="e">
        <f>+☆start!#REF!</f>
        <v>#REF!</v>
      </c>
      <c r="K106" s="252" t="e">
        <f>+☆start!#REF!</f>
        <v>#REF!</v>
      </c>
      <c r="L106" s="253" t="e">
        <f>+☆start!#REF!</f>
        <v>#REF!</v>
      </c>
      <c r="M106" s="253" t="e">
        <f>+☆start!#REF!</f>
        <v>#REF!</v>
      </c>
      <c r="N106" s="253" t="e">
        <f>+☆start!#REF!</f>
        <v>#REF!</v>
      </c>
      <c r="O106" s="253" t="e">
        <f>+☆start!#REF!</f>
        <v>#REF!</v>
      </c>
      <c r="P106" s="253" t="e">
        <f>+☆start!#REF!</f>
        <v>#REF!</v>
      </c>
      <c r="Q106" s="253" t="e">
        <f>+☆start!#REF!</f>
        <v>#REF!</v>
      </c>
      <c r="R106" s="253" t="e">
        <f>+☆start!#REF!</f>
        <v>#REF!</v>
      </c>
      <c r="S106" s="23"/>
      <c r="T106" s="23"/>
      <c r="U106" s="23"/>
      <c r="V106" s="23"/>
      <c r="W106" s="23"/>
      <c r="X106" s="23"/>
      <c r="Y106" s="23"/>
      <c r="Z106" s="23"/>
      <c r="AA106" s="23"/>
      <c r="AB106" s="23"/>
      <c r="AC106" s="23"/>
      <c r="AD106" s="23"/>
      <c r="AE106" s="23"/>
      <c r="AF106" s="66"/>
    </row>
    <row r="107" spans="1:32" ht="12.75" customHeight="1">
      <c r="A107" s="146" t="s">
        <v>3</v>
      </c>
      <c r="M107" s="134"/>
      <c r="N107" s="5"/>
      <c r="O107" s="5"/>
      <c r="P107" s="5"/>
      <c r="Q107" s="5"/>
      <c r="R107" s="5"/>
      <c r="S107" s="5"/>
      <c r="T107" s="5"/>
      <c r="U107" s="5"/>
      <c r="V107" s="5"/>
      <c r="W107" s="5"/>
      <c r="X107" s="5"/>
      <c r="Y107" s="5"/>
      <c r="Z107" s="5"/>
      <c r="AA107" s="5"/>
      <c r="AB107" s="5"/>
      <c r="AC107" s="5"/>
      <c r="AD107" s="5"/>
      <c r="AE107" s="5"/>
    </row>
    <row r="108" spans="1:32" hidden="1">
      <c r="A108" s="63"/>
      <c r="B108" s="53" t="s">
        <v>161</v>
      </c>
      <c r="C108" s="64"/>
      <c r="D108" s="65"/>
      <c r="E108" s="65"/>
      <c r="F108" s="45"/>
      <c r="G108" s="45"/>
      <c r="M108" s="134"/>
    </row>
    <row r="109" spans="1:32" hidden="1">
      <c r="A109" s="66"/>
      <c r="B109" s="53" t="s">
        <v>6</v>
      </c>
      <c r="C109" s="66"/>
      <c r="D109" s="67"/>
      <c r="E109" s="67"/>
      <c r="F109" s="45"/>
      <c r="G109" s="46"/>
      <c r="H109" s="24"/>
      <c r="M109" s="134"/>
    </row>
    <row r="110" spans="1:32" hidden="1">
      <c r="B110" s="53" t="s">
        <v>131</v>
      </c>
      <c r="M110" s="134"/>
    </row>
    <row r="111" spans="1:32" hidden="1">
      <c r="B111" s="53" t="s">
        <v>162</v>
      </c>
      <c r="M111" s="134"/>
    </row>
    <row r="112" spans="1:32" hidden="1">
      <c r="B112" s="53" t="s">
        <v>265</v>
      </c>
      <c r="M112" s="134"/>
    </row>
    <row r="113" spans="1:22" hidden="1">
      <c r="M113" s="134"/>
    </row>
    <row r="114" spans="1:22" hidden="1">
      <c r="M114" s="134"/>
    </row>
    <row r="115" spans="1:22" ht="17.25" hidden="1">
      <c r="A115" s="13"/>
      <c r="B115" s="14"/>
      <c r="C115" s="14"/>
      <c r="D115" s="15"/>
      <c r="E115" s="15"/>
      <c r="F115" s="15"/>
      <c r="G115" s="15"/>
      <c r="H115" s="15"/>
      <c r="I115" s="15"/>
      <c r="J115" s="15"/>
      <c r="K115" s="15"/>
      <c r="L115" s="15"/>
      <c r="M115" s="134"/>
    </row>
    <row r="116" spans="1:22" ht="11.25" customHeight="1">
      <c r="A116" s="13"/>
      <c r="B116" s="14"/>
      <c r="C116" s="14"/>
      <c r="D116" s="15"/>
      <c r="E116" s="15"/>
      <c r="F116" s="15"/>
      <c r="G116" s="15"/>
      <c r="H116" s="15"/>
      <c r="I116" s="15"/>
      <c r="J116" s="15"/>
      <c r="K116" s="15"/>
      <c r="L116" s="15"/>
      <c r="M116" s="134"/>
    </row>
    <row r="117" spans="1:22" s="212" customFormat="1" ht="15" customHeight="1">
      <c r="B117" s="754" t="s">
        <v>266</v>
      </c>
      <c r="C117" s="754"/>
      <c r="D117" s="763" t="s">
        <v>157</v>
      </c>
      <c r="E117" s="764"/>
      <c r="F117" s="765" t="s">
        <v>267</v>
      </c>
      <c r="G117" s="766"/>
    </row>
    <row r="118" spans="1:22" s="4" customFormat="1" ht="11.25" customHeight="1">
      <c r="A118" s="7"/>
      <c r="B118" s="211">
        <v>10000</v>
      </c>
      <c r="C118" s="587" t="e">
        <f>+E134*10000</f>
        <v>#N/A</v>
      </c>
      <c r="D118" s="272" t="s">
        <v>268</v>
      </c>
      <c r="E118" s="587">
        <f>+C21+C94</f>
        <v>8200</v>
      </c>
      <c r="F118" s="217" t="str">
        <f>+B22</f>
        <v>健康保険</v>
      </c>
      <c r="G118" s="587">
        <f>+C22+C95</f>
        <v>0</v>
      </c>
    </row>
    <row r="119" spans="1:22" s="4" customFormat="1" ht="11.25" customHeight="1">
      <c r="A119" s="7"/>
      <c r="B119" s="211">
        <v>5000</v>
      </c>
      <c r="C119" s="587" t="e">
        <f>+G134*5000</f>
        <v>#N/A</v>
      </c>
      <c r="D119" s="272" t="s">
        <v>269</v>
      </c>
      <c r="E119" s="587">
        <f>+C30+C103</f>
        <v>0</v>
      </c>
      <c r="F119" s="217" t="str">
        <f>+B23</f>
        <v>厚生年金</v>
      </c>
      <c r="G119" s="587">
        <f>+C23+C96</f>
        <v>0</v>
      </c>
    </row>
    <row r="120" spans="1:22" s="4" customFormat="1" ht="11.25" customHeight="1">
      <c r="A120" s="7"/>
      <c r="B120" s="211">
        <v>1000</v>
      </c>
      <c r="C120" s="587" t="e">
        <f>+I134*1000</f>
        <v>#N/A</v>
      </c>
      <c r="D120" s="277"/>
      <c r="E120" s="589">
        <f>+E118-E119</f>
        <v>8200</v>
      </c>
      <c r="F120" s="217" t="str">
        <f>+B24</f>
        <v>雇用保険</v>
      </c>
      <c r="G120" s="587">
        <f>+C24+C97</f>
        <v>0</v>
      </c>
    </row>
    <row r="121" spans="1:22" s="4" customFormat="1" ht="11.25" customHeight="1">
      <c r="A121" s="7"/>
      <c r="B121" s="211">
        <v>500</v>
      </c>
      <c r="C121" s="587" t="e">
        <f>+K134*500</f>
        <v>#N/A</v>
      </c>
      <c r="D121" s="212"/>
      <c r="F121" s="217" t="str">
        <f>+B25</f>
        <v>所得税</v>
      </c>
      <c r="G121" s="587">
        <f>+C25+C98</f>
        <v>0</v>
      </c>
    </row>
    <row r="122" spans="1:22" s="4" customFormat="1" ht="11.25" customHeight="1">
      <c r="A122" s="7"/>
      <c r="B122" s="211">
        <v>100</v>
      </c>
      <c r="C122" s="587" t="e">
        <f>+M134*100</f>
        <v>#N/A</v>
      </c>
      <c r="D122" s="212"/>
      <c r="F122" s="217" t="str">
        <f>+B26</f>
        <v>住民税</v>
      </c>
      <c r="G122" s="587">
        <f>+C26+C99</f>
        <v>0</v>
      </c>
    </row>
    <row r="123" spans="1:22" s="4" customFormat="1" ht="11.25" customHeight="1">
      <c r="A123" s="7"/>
      <c r="B123" s="211">
        <v>50</v>
      </c>
      <c r="C123" s="587" t="e">
        <f>+O134*50</f>
        <v>#N/A</v>
      </c>
      <c r="D123" s="212"/>
      <c r="F123" s="278"/>
      <c r="G123" s="590">
        <f>SUM(G118:G122)</f>
        <v>0</v>
      </c>
    </row>
    <row r="124" spans="1:22" s="4" customFormat="1" ht="11.25" customHeight="1">
      <c r="A124" s="7"/>
      <c r="B124" s="211">
        <v>10</v>
      </c>
      <c r="C124" s="587" t="e">
        <f>+Q134*10</f>
        <v>#N/A</v>
      </c>
      <c r="D124" s="212"/>
    </row>
    <row r="125" spans="1:22" s="4" customFormat="1" ht="11.25" customHeight="1">
      <c r="A125" s="7"/>
      <c r="B125" s="211">
        <v>5</v>
      </c>
      <c r="C125" s="587" t="e">
        <f>+S134*5</f>
        <v>#N/A</v>
      </c>
      <c r="D125" s="212"/>
    </row>
    <row r="126" spans="1:22" s="4" customFormat="1" ht="11.25" customHeight="1">
      <c r="A126" s="7"/>
      <c r="B126" s="211">
        <v>1</v>
      </c>
      <c r="C126" s="587" t="e">
        <f>+U134</f>
        <v>#N/A</v>
      </c>
      <c r="D126" s="212"/>
    </row>
    <row r="127" spans="1:22" s="4" customFormat="1">
      <c r="A127" s="7"/>
      <c r="B127" s="279" t="s">
        <v>270</v>
      </c>
      <c r="C127" s="588" t="e">
        <f>SUM(C118:C126)</f>
        <v>#N/A</v>
      </c>
      <c r="D127" s="212"/>
    </row>
    <row r="128" spans="1:22" s="4" customFormat="1" hidden="1">
      <c r="A128" s="7"/>
      <c r="B128" s="7"/>
      <c r="D128" s="213"/>
      <c r="E128" s="214">
        <v>10000</v>
      </c>
      <c r="F128" s="215" t="s">
        <v>164</v>
      </c>
      <c r="G128" s="214">
        <v>5000</v>
      </c>
      <c r="H128" s="215" t="s">
        <v>164</v>
      </c>
      <c r="I128" s="214">
        <v>1000</v>
      </c>
      <c r="J128" s="215"/>
      <c r="K128" s="214">
        <v>500</v>
      </c>
      <c r="L128" s="215"/>
      <c r="M128" s="214">
        <v>100</v>
      </c>
      <c r="N128" s="215"/>
      <c r="O128" s="214">
        <v>50</v>
      </c>
      <c r="P128" s="215"/>
      <c r="Q128" s="214">
        <v>10</v>
      </c>
      <c r="R128" s="215"/>
      <c r="S128" s="214">
        <v>5</v>
      </c>
      <c r="T128" s="215"/>
      <c r="U128" s="214">
        <v>1</v>
      </c>
      <c r="V128" s="215"/>
    </row>
    <row r="129" spans="1:22" s="4" customFormat="1" hidden="1">
      <c r="A129" s="7"/>
      <c r="B129" s="7"/>
      <c r="D129" s="215"/>
      <c r="E129" s="215"/>
      <c r="F129" s="215"/>
      <c r="G129" s="215"/>
      <c r="H129" s="215"/>
      <c r="I129" s="215"/>
      <c r="J129" s="215"/>
      <c r="K129" s="215"/>
      <c r="L129" s="215"/>
      <c r="M129" s="215"/>
      <c r="N129" s="215"/>
      <c r="O129" s="215"/>
      <c r="P129" s="215"/>
      <c r="Q129" s="215"/>
      <c r="R129" s="215"/>
      <c r="S129" s="215"/>
      <c r="T129" s="215"/>
      <c r="U129" s="215"/>
      <c r="V129" s="215"/>
    </row>
    <row r="130" spans="1:22" s="4" customFormat="1" hidden="1">
      <c r="A130" s="7"/>
      <c r="B130" s="7"/>
      <c r="C130" s="216" t="s">
        <v>12</v>
      </c>
      <c r="D130" s="275">
        <f>IF(☆start!$AE$10=1,0,+$D$31)</f>
        <v>8200</v>
      </c>
      <c r="E130" s="218" t="e">
        <f>#N/A</f>
        <v>#N/A</v>
      </c>
      <c r="F130" s="218" t="e">
        <f>#N/A</f>
        <v>#N/A</v>
      </c>
      <c r="G130" s="218" t="e">
        <f>#N/A</f>
        <v>#N/A</v>
      </c>
      <c r="H130" s="218" t="e">
        <f>#N/A</f>
        <v>#N/A</v>
      </c>
      <c r="I130" s="218" t="e">
        <f>#N/A</f>
        <v>#N/A</v>
      </c>
      <c r="J130" s="218" t="e">
        <f>#N/A</f>
        <v>#N/A</v>
      </c>
      <c r="K130" s="218" t="e">
        <f>#N/A</f>
        <v>#N/A</v>
      </c>
      <c r="L130" s="218" t="e">
        <f>#N/A</f>
        <v>#N/A</v>
      </c>
      <c r="M130" s="218" t="e">
        <f>#N/A</f>
        <v>#N/A</v>
      </c>
      <c r="N130" s="218" t="e">
        <f>#N/A</f>
        <v>#N/A</v>
      </c>
      <c r="O130" s="218" t="e">
        <f>#N/A</f>
        <v>#N/A</v>
      </c>
      <c r="P130" s="218" t="e">
        <f>#N/A</f>
        <v>#N/A</v>
      </c>
      <c r="Q130" s="218" t="e">
        <f>#N/A</f>
        <v>#N/A</v>
      </c>
      <c r="R130" s="218" t="e">
        <f>#N/A</f>
        <v>#N/A</v>
      </c>
      <c r="S130" s="218" t="e">
        <f>#N/A</f>
        <v>#N/A</v>
      </c>
      <c r="T130" s="218" t="e">
        <f>#N/A</f>
        <v>#N/A</v>
      </c>
      <c r="U130" s="218" t="e">
        <f>#N/A</f>
        <v>#N/A</v>
      </c>
      <c r="V130" s="215"/>
    </row>
    <row r="131" spans="1:22" s="4" customFormat="1" hidden="1">
      <c r="A131" s="7"/>
      <c r="B131" s="7"/>
      <c r="C131" s="216" t="s">
        <v>15</v>
      </c>
      <c r="D131" s="275">
        <f>IF(☆start!$AE$11=1,0,+$E$31)</f>
        <v>0</v>
      </c>
      <c r="E131" s="218" t="e">
        <f>#N/A</f>
        <v>#N/A</v>
      </c>
      <c r="F131" s="218" t="e">
        <f>#N/A</f>
        <v>#N/A</v>
      </c>
      <c r="G131" s="218" t="e">
        <f>#N/A</f>
        <v>#N/A</v>
      </c>
      <c r="H131" s="218" t="e">
        <f>#N/A</f>
        <v>#N/A</v>
      </c>
      <c r="I131" s="218" t="e">
        <f>#N/A</f>
        <v>#N/A</v>
      </c>
      <c r="J131" s="218" t="e">
        <f>#N/A</f>
        <v>#N/A</v>
      </c>
      <c r="K131" s="218" t="e">
        <f>#N/A</f>
        <v>#N/A</v>
      </c>
      <c r="L131" s="218" t="e">
        <f>#N/A</f>
        <v>#N/A</v>
      </c>
      <c r="M131" s="218" t="e">
        <f>#N/A</f>
        <v>#N/A</v>
      </c>
      <c r="N131" s="218" t="e">
        <f>#N/A</f>
        <v>#N/A</v>
      </c>
      <c r="O131" s="218" t="e">
        <f>#N/A</f>
        <v>#N/A</v>
      </c>
      <c r="P131" s="218" t="e">
        <f>#N/A</f>
        <v>#N/A</v>
      </c>
      <c r="Q131" s="218" t="e">
        <f>#N/A</f>
        <v>#N/A</v>
      </c>
      <c r="R131" s="218" t="e">
        <f>#N/A</f>
        <v>#N/A</v>
      </c>
      <c r="S131" s="218" t="e">
        <f>#N/A</f>
        <v>#N/A</v>
      </c>
      <c r="T131" s="218" t="e">
        <f>#N/A</f>
        <v>#N/A</v>
      </c>
      <c r="U131" s="218" t="e">
        <f>#N/A</f>
        <v>#N/A</v>
      </c>
      <c r="V131" s="215"/>
    </row>
    <row r="132" spans="1:22" s="4" customFormat="1" ht="15.75" hidden="1" customHeight="1">
      <c r="A132" s="7"/>
      <c r="B132" s="7"/>
      <c r="C132" s="280" t="str">
        <f>+☆start!W15</f>
        <v>ｱ</v>
      </c>
      <c r="D132" s="276">
        <f>IF(☆start!$AE$15=1,0,+$D$104)</f>
        <v>0</v>
      </c>
      <c r="E132" s="218" t="e">
        <f>#N/A</f>
        <v>#N/A</v>
      </c>
      <c r="F132" s="218" t="e">
        <f>#N/A</f>
        <v>#N/A</v>
      </c>
      <c r="G132" s="218" t="e">
        <f>#N/A</f>
        <v>#N/A</v>
      </c>
      <c r="H132" s="218" t="e">
        <f>#N/A</f>
        <v>#N/A</v>
      </c>
      <c r="I132" s="218" t="e">
        <f>#N/A</f>
        <v>#N/A</v>
      </c>
      <c r="J132" s="218" t="e">
        <f>#N/A</f>
        <v>#N/A</v>
      </c>
      <c r="K132" s="218" t="e">
        <f>#N/A</f>
        <v>#N/A</v>
      </c>
      <c r="L132" s="218" t="e">
        <f>#N/A</f>
        <v>#N/A</v>
      </c>
      <c r="M132" s="218" t="e">
        <f>#N/A</f>
        <v>#N/A</v>
      </c>
      <c r="N132" s="218" t="e">
        <f>#N/A</f>
        <v>#N/A</v>
      </c>
      <c r="O132" s="218" t="e">
        <f>#N/A</f>
        <v>#N/A</v>
      </c>
      <c r="P132" s="218" t="e">
        <f>#N/A</f>
        <v>#N/A</v>
      </c>
      <c r="Q132" s="218" t="e">
        <f>#N/A</f>
        <v>#N/A</v>
      </c>
      <c r="R132" s="218" t="e">
        <f>#N/A</f>
        <v>#N/A</v>
      </c>
      <c r="S132" s="218" t="e">
        <f>#N/A</f>
        <v>#N/A</v>
      </c>
      <c r="T132" s="218" t="e">
        <f>#N/A</f>
        <v>#N/A</v>
      </c>
      <c r="U132" s="218" t="e">
        <f>#N/A</f>
        <v>#N/A</v>
      </c>
      <c r="V132" s="215"/>
    </row>
    <row r="133" spans="1:22" s="4" customFormat="1" hidden="1">
      <c r="A133" s="7"/>
      <c r="B133" s="7"/>
      <c r="C133" s="280" t="str">
        <f>+☆start!W16</f>
        <v>ｲ</v>
      </c>
      <c r="D133" s="276">
        <f>IF(☆start!$AE$16=1,0,+$E$104)</f>
        <v>0</v>
      </c>
      <c r="E133" s="218" t="e">
        <f>#N/A</f>
        <v>#N/A</v>
      </c>
      <c r="F133" s="218" t="e">
        <f>#N/A</f>
        <v>#N/A</v>
      </c>
      <c r="G133" s="218" t="e">
        <f>#N/A</f>
        <v>#N/A</v>
      </c>
      <c r="H133" s="218" t="e">
        <f>#N/A</f>
        <v>#N/A</v>
      </c>
      <c r="I133" s="218" t="e">
        <f>#N/A</f>
        <v>#N/A</v>
      </c>
      <c r="J133" s="218" t="e">
        <f>#N/A</f>
        <v>#N/A</v>
      </c>
      <c r="K133" s="218" t="e">
        <f>#N/A</f>
        <v>#N/A</v>
      </c>
      <c r="L133" s="218" t="e">
        <f>#N/A</f>
        <v>#N/A</v>
      </c>
      <c r="M133" s="218" t="e">
        <f>#N/A</f>
        <v>#N/A</v>
      </c>
      <c r="N133" s="218" t="e">
        <f>#N/A</f>
        <v>#N/A</v>
      </c>
      <c r="O133" s="218" t="e">
        <f>#N/A</f>
        <v>#N/A</v>
      </c>
      <c r="P133" s="218" t="e">
        <f>#N/A</f>
        <v>#N/A</v>
      </c>
      <c r="Q133" s="218" t="e">
        <f>#N/A</f>
        <v>#N/A</v>
      </c>
      <c r="R133" s="218" t="e">
        <f>#N/A</f>
        <v>#N/A</v>
      </c>
      <c r="S133" s="218" t="e">
        <f>#N/A</f>
        <v>#N/A</v>
      </c>
      <c r="T133" s="218" t="e">
        <f>#N/A</f>
        <v>#N/A</v>
      </c>
      <c r="U133" s="218" t="e">
        <f>#N/A</f>
        <v>#N/A</v>
      </c>
      <c r="V133" s="215"/>
    </row>
    <row r="134" spans="1:22" s="4" customFormat="1" hidden="1">
      <c r="A134" s="7"/>
      <c r="B134" s="7"/>
      <c r="C134" s="18"/>
      <c r="D134" s="218">
        <f>SUM(D130:D133)</f>
        <v>8200</v>
      </c>
      <c r="E134" s="218" t="e">
        <f>SUM(E130:E133)</f>
        <v>#N/A</v>
      </c>
      <c r="F134" s="215"/>
      <c r="G134" s="218" t="e">
        <f>SUM(G130:G133)</f>
        <v>#N/A</v>
      </c>
      <c r="H134" s="215"/>
      <c r="I134" s="218" t="e">
        <f>SUM(I130:I133)</f>
        <v>#N/A</v>
      </c>
      <c r="J134" s="215"/>
      <c r="K134" s="218" t="e">
        <f>SUM(K130:K133)</f>
        <v>#N/A</v>
      </c>
      <c r="L134" s="215"/>
      <c r="M134" s="218" t="e">
        <f>SUM(M130:M133)</f>
        <v>#N/A</v>
      </c>
      <c r="N134" s="215"/>
      <c r="O134" s="218" t="e">
        <f>SUM(O130:O133)</f>
        <v>#N/A</v>
      </c>
      <c r="P134" s="215"/>
      <c r="Q134" s="218" t="e">
        <f>SUM(Q130:Q133)</f>
        <v>#N/A</v>
      </c>
      <c r="R134" s="215"/>
      <c r="S134" s="218" t="e">
        <f>SUM(S130:S133)</f>
        <v>#N/A</v>
      </c>
      <c r="T134" s="215"/>
      <c r="U134" s="218" t="e">
        <f>SUM(U130:U133)</f>
        <v>#N/A</v>
      </c>
      <c r="V134" s="218" t="e">
        <f>+E134*E128+G134*G128+I134*I128+K134*K128+M134*M128+O134*O128+Q134*Q128+S134*S128+U134*U128</f>
        <v>#N/A</v>
      </c>
    </row>
    <row r="135" spans="1:22" s="4" customFormat="1" hidden="1">
      <c r="A135" s="7"/>
      <c r="B135" s="7"/>
      <c r="C135" s="18"/>
      <c r="D135" s="18"/>
      <c r="E135" s="18"/>
      <c r="F135" s="18"/>
      <c r="G135" s="18"/>
      <c r="H135" s="18"/>
      <c r="I135" s="18"/>
      <c r="J135" s="18"/>
      <c r="K135" s="18"/>
      <c r="L135" s="18"/>
      <c r="M135" s="18"/>
      <c r="N135" s="18"/>
      <c r="O135" s="18"/>
      <c r="P135" s="18"/>
      <c r="Q135" s="18"/>
      <c r="R135" s="18"/>
      <c r="S135" s="18"/>
      <c r="T135" s="18"/>
      <c r="U135" s="18"/>
      <c r="V135" s="18"/>
    </row>
    <row r="136" spans="1:22" s="4" customFormat="1" hidden="1">
      <c r="A136" s="7"/>
      <c r="B136" s="7"/>
      <c r="C136" s="18"/>
      <c r="D136" s="18"/>
      <c r="E136" s="18"/>
      <c r="F136" s="18"/>
      <c r="G136" s="18"/>
      <c r="H136" s="18"/>
      <c r="I136" s="18"/>
      <c r="J136" s="18"/>
      <c r="K136" s="18"/>
      <c r="L136" s="18"/>
      <c r="M136" s="18"/>
      <c r="N136" s="18"/>
      <c r="O136" s="18"/>
      <c r="P136" s="18"/>
      <c r="Q136" s="18"/>
      <c r="R136" s="18"/>
      <c r="S136" s="18"/>
      <c r="T136" s="18"/>
      <c r="U136" s="18"/>
      <c r="V136" s="18"/>
    </row>
    <row r="137" spans="1:22" s="4" customFormat="1" hidden="1">
      <c r="A137" s="7"/>
      <c r="B137" s="7"/>
      <c r="C137" s="18"/>
      <c r="D137" s="18"/>
      <c r="E137" s="18"/>
      <c r="F137" s="18"/>
      <c r="G137" s="18"/>
      <c r="H137" s="18"/>
      <c r="I137" s="18"/>
      <c r="J137" s="18"/>
      <c r="K137" s="18"/>
      <c r="L137" s="18"/>
      <c r="M137" s="18"/>
      <c r="N137" s="18"/>
      <c r="O137" s="18"/>
      <c r="P137" s="18"/>
      <c r="Q137" s="18"/>
      <c r="R137" s="18"/>
      <c r="S137" s="18"/>
      <c r="T137" s="18"/>
      <c r="U137" s="18"/>
      <c r="V137" s="18"/>
    </row>
    <row r="138" spans="1:22" s="4" customFormat="1" hidden="1">
      <c r="A138" s="7"/>
      <c r="B138" s="7"/>
      <c r="C138" s="18"/>
      <c r="D138" s="18"/>
      <c r="E138" s="18"/>
      <c r="F138" s="18"/>
      <c r="G138" s="18"/>
      <c r="H138" s="18"/>
      <c r="I138" s="18"/>
      <c r="J138" s="18"/>
      <c r="K138" s="18"/>
      <c r="L138" s="18"/>
      <c r="M138" s="18"/>
      <c r="N138" s="18"/>
      <c r="O138" s="18"/>
      <c r="P138" s="18"/>
      <c r="Q138" s="18"/>
      <c r="R138" s="18"/>
      <c r="S138" s="18"/>
      <c r="T138" s="18"/>
      <c r="U138" s="18"/>
      <c r="V138" s="18"/>
    </row>
    <row r="139" spans="1:22" s="4" customFormat="1" hidden="1">
      <c r="A139" s="7"/>
      <c r="B139" s="7"/>
      <c r="C139" s="18"/>
      <c r="D139" s="18"/>
      <c r="E139" s="18"/>
      <c r="F139" s="18"/>
      <c r="G139" s="18"/>
      <c r="H139" s="18"/>
      <c r="I139" s="18"/>
      <c r="J139" s="18"/>
      <c r="K139" s="18"/>
      <c r="L139" s="18"/>
      <c r="M139" s="18"/>
      <c r="N139" s="18"/>
      <c r="O139" s="18"/>
      <c r="P139" s="18"/>
      <c r="Q139" s="18"/>
      <c r="R139" s="18"/>
      <c r="S139" s="18"/>
      <c r="T139" s="18"/>
      <c r="U139" s="18"/>
      <c r="V139" s="18"/>
    </row>
    <row r="140" spans="1:22" s="4" customFormat="1">
      <c r="A140" s="7"/>
      <c r="B140" s="7"/>
      <c r="C140" s="18"/>
      <c r="D140" s="18"/>
      <c r="E140" s="18"/>
      <c r="F140" s="18"/>
      <c r="G140" s="18"/>
      <c r="H140" s="18"/>
      <c r="I140" s="18"/>
      <c r="J140" s="18"/>
      <c r="K140" s="18"/>
      <c r="L140" s="18"/>
      <c r="M140" s="18"/>
      <c r="N140" s="18"/>
      <c r="O140" s="18"/>
      <c r="P140" s="18"/>
      <c r="Q140" s="18"/>
      <c r="R140" s="18"/>
      <c r="S140" s="18"/>
      <c r="T140" s="18"/>
      <c r="U140" s="18"/>
      <c r="V140" s="18"/>
    </row>
    <row r="141" spans="1:22" s="4" customFormat="1">
      <c r="A141" s="7"/>
      <c r="B141" s="7"/>
      <c r="C141" s="18"/>
      <c r="D141" s="18"/>
      <c r="E141" s="18"/>
      <c r="F141" s="18"/>
      <c r="G141" s="18"/>
      <c r="H141" s="18"/>
      <c r="I141" s="18"/>
      <c r="J141" s="18"/>
      <c r="K141" s="18"/>
      <c r="L141" s="18"/>
      <c r="M141" s="18"/>
      <c r="N141" s="18"/>
      <c r="O141" s="18"/>
      <c r="P141" s="18"/>
      <c r="Q141" s="18"/>
      <c r="R141" s="18"/>
      <c r="S141" s="18"/>
      <c r="T141" s="18"/>
      <c r="U141" s="18"/>
      <c r="V141" s="18"/>
    </row>
    <row r="142" spans="1:22" s="4" customFormat="1">
      <c r="A142" s="7"/>
      <c r="B142" s="7"/>
      <c r="C142" s="18"/>
      <c r="D142" s="767" t="str">
        <f>+時給支払明細書!E14&amp;" 銀行振り込み表"</f>
        <v>平成23年4月分 銀行振り込み表</v>
      </c>
      <c r="E142" s="768"/>
      <c r="F142" s="768"/>
      <c r="G142" s="769"/>
      <c r="H142" s="770" t="str">
        <f>+☆start!AK4</f>
        <v>会社名</v>
      </c>
      <c r="I142" s="771"/>
      <c r="J142" s="18"/>
      <c r="K142" s="18"/>
      <c r="L142" s="18"/>
      <c r="M142" s="18"/>
      <c r="N142" s="18"/>
      <c r="O142" s="18"/>
      <c r="P142" s="18"/>
      <c r="Q142" s="18"/>
      <c r="R142" s="18"/>
      <c r="S142" s="18"/>
      <c r="T142" s="18"/>
      <c r="U142" s="18"/>
      <c r="V142" s="18"/>
    </row>
    <row r="143" spans="1:22" s="4" customFormat="1">
      <c r="A143" s="7"/>
      <c r="B143" s="7"/>
      <c r="C143" s="18"/>
      <c r="D143" s="273" t="s">
        <v>271</v>
      </c>
      <c r="E143" s="201" t="s">
        <v>272</v>
      </c>
      <c r="F143" s="201" t="s">
        <v>273</v>
      </c>
      <c r="G143" s="273" t="s">
        <v>271</v>
      </c>
      <c r="H143" s="201" t="s">
        <v>272</v>
      </c>
      <c r="I143" s="201" t="s">
        <v>273</v>
      </c>
      <c r="J143" s="18"/>
      <c r="K143" s="18"/>
      <c r="L143" s="18"/>
      <c r="M143" s="18"/>
      <c r="N143" s="18"/>
      <c r="O143" s="18"/>
      <c r="P143" s="18"/>
      <c r="Q143" s="18"/>
      <c r="R143" s="18"/>
      <c r="S143" s="18"/>
      <c r="T143" s="18"/>
      <c r="U143" s="18"/>
      <c r="V143" s="18"/>
    </row>
    <row r="144" spans="1:22" s="4" customFormat="1">
      <c r="A144" s="7"/>
      <c r="B144" s="7"/>
      <c r="C144" s="18"/>
      <c r="D144" s="281" t="str">
        <f>+☆start!W10</f>
        <v>a</v>
      </c>
      <c r="E144" s="542"/>
      <c r="F144" s="591">
        <f>IF(D130&gt;0,0,+$D$31)</f>
        <v>0</v>
      </c>
      <c r="G144" s="282" t="str">
        <f>+☆start!W15</f>
        <v>ｱ</v>
      </c>
      <c r="H144" s="543"/>
      <c r="I144" s="592">
        <f>IF(D132&gt;0,0,+$D$104)</f>
        <v>0</v>
      </c>
      <c r="J144" s="18"/>
      <c r="K144" s="18"/>
      <c r="L144" s="18"/>
      <c r="M144" s="18"/>
      <c r="N144" s="18"/>
      <c r="O144" s="18"/>
      <c r="P144" s="18"/>
      <c r="Q144" s="18"/>
      <c r="R144" s="18"/>
      <c r="S144" s="18"/>
      <c r="T144" s="18"/>
      <c r="U144" s="18"/>
      <c r="V144" s="18"/>
    </row>
    <row r="145" spans="1:22" s="4" customFormat="1">
      <c r="A145" s="7"/>
      <c r="B145" s="7"/>
      <c r="C145" s="18"/>
      <c r="D145" s="281" t="str">
        <f>+☆start!W11</f>
        <v>b</v>
      </c>
      <c r="E145" s="542"/>
      <c r="F145" s="591">
        <f>IF(D131&gt;0,0,+$E$31)</f>
        <v>0</v>
      </c>
      <c r="G145" s="282" t="str">
        <f>+☆start!W16</f>
        <v>ｲ</v>
      </c>
      <c r="H145" s="543"/>
      <c r="I145" s="592">
        <f>IF(D133&gt;0,0,+$E$104)</f>
        <v>0</v>
      </c>
      <c r="J145" s="18"/>
      <c r="K145" s="18"/>
      <c r="L145" s="18"/>
      <c r="M145" s="18"/>
      <c r="N145" s="18"/>
      <c r="O145" s="18"/>
      <c r="P145" s="18"/>
      <c r="Q145" s="18"/>
      <c r="R145" s="18"/>
      <c r="S145" s="18"/>
      <c r="T145" s="18"/>
      <c r="U145" s="18"/>
      <c r="V145" s="18"/>
    </row>
    <row r="146" spans="1:22" s="4" customFormat="1">
      <c r="A146" s="7"/>
      <c r="B146" s="7"/>
      <c r="C146" s="18"/>
      <c r="D146" s="274"/>
      <c r="E146" s="274"/>
      <c r="F146" s="283">
        <f>SUM(F144:F145)</f>
        <v>0</v>
      </c>
      <c r="G146" s="593" t="s">
        <v>274</v>
      </c>
      <c r="H146" s="772">
        <f>+F144+F145+I144+I145</f>
        <v>0</v>
      </c>
      <c r="I146" s="773"/>
      <c r="J146" s="18"/>
      <c r="K146" s="18"/>
      <c r="L146" s="18"/>
      <c r="M146" s="18"/>
      <c r="N146" s="18"/>
      <c r="O146" s="18"/>
      <c r="P146" s="18"/>
      <c r="Q146" s="18"/>
      <c r="R146" s="18"/>
      <c r="S146" s="18"/>
      <c r="T146" s="18"/>
      <c r="U146" s="18"/>
      <c r="V146" s="18"/>
    </row>
    <row r="147" spans="1:22" s="4" customFormat="1">
      <c r="A147" s="7"/>
      <c r="B147" s="7"/>
      <c r="C147" s="18"/>
      <c r="D147" s="18"/>
      <c r="E147" s="18"/>
      <c r="F147" s="18"/>
      <c r="G147" s="18"/>
      <c r="H147" s="18"/>
      <c r="I147" s="18"/>
      <c r="J147" s="18"/>
      <c r="K147" s="18"/>
      <c r="L147" s="18"/>
      <c r="M147" s="18"/>
      <c r="N147" s="18"/>
      <c r="O147" s="18"/>
      <c r="P147" s="18"/>
      <c r="Q147" s="18"/>
      <c r="R147" s="18"/>
      <c r="S147" s="18"/>
      <c r="T147" s="18"/>
      <c r="U147" s="18"/>
      <c r="V147" s="18"/>
    </row>
    <row r="148" spans="1:22" s="4" customFormat="1">
      <c r="A148" s="7"/>
      <c r="B148" s="7"/>
      <c r="C148" s="18"/>
      <c r="D148" s="18"/>
      <c r="E148" s="18"/>
      <c r="F148" s="18"/>
      <c r="G148" s="18"/>
      <c r="H148" s="18"/>
      <c r="I148" s="18"/>
      <c r="J148" s="18"/>
      <c r="K148" s="18"/>
      <c r="L148" s="18"/>
      <c r="M148" s="18"/>
      <c r="N148" s="18"/>
      <c r="O148" s="18"/>
      <c r="P148" s="18"/>
      <c r="Q148" s="18"/>
      <c r="R148" s="18"/>
      <c r="S148" s="18"/>
      <c r="T148" s="18"/>
      <c r="U148" s="18"/>
      <c r="V148" s="18"/>
    </row>
    <row r="149" spans="1:22" s="4" customFormat="1">
      <c r="A149" s="7"/>
      <c r="B149" s="7"/>
      <c r="C149" s="18"/>
      <c r="D149" s="18"/>
      <c r="E149" s="18"/>
      <c r="F149" s="18"/>
      <c r="G149" s="18"/>
      <c r="H149" s="18"/>
      <c r="I149" s="18"/>
      <c r="J149" s="18"/>
      <c r="K149" s="18"/>
      <c r="L149" s="18"/>
      <c r="M149" s="18"/>
      <c r="N149" s="18"/>
      <c r="O149" s="18"/>
      <c r="P149" s="18"/>
      <c r="Q149" s="18"/>
      <c r="R149" s="18"/>
      <c r="S149" s="18"/>
      <c r="T149" s="18"/>
      <c r="U149" s="18"/>
      <c r="V149" s="18"/>
    </row>
    <row r="150" spans="1:22" s="4" customFormat="1">
      <c r="A150" s="7"/>
      <c r="B150" s="7"/>
      <c r="C150" s="18"/>
      <c r="D150" s="18"/>
      <c r="E150" s="18"/>
      <c r="F150" s="18"/>
      <c r="G150" s="18"/>
      <c r="H150" s="18"/>
      <c r="I150" s="18"/>
      <c r="J150" s="18"/>
      <c r="K150" s="18"/>
      <c r="L150" s="18"/>
      <c r="M150" s="18"/>
      <c r="N150" s="18"/>
      <c r="O150" s="18"/>
      <c r="P150" s="18"/>
      <c r="Q150" s="18"/>
      <c r="R150" s="18"/>
      <c r="S150" s="18"/>
      <c r="T150" s="18"/>
      <c r="U150" s="18"/>
      <c r="V150" s="18"/>
    </row>
    <row r="151" spans="1:22" s="4" customFormat="1">
      <c r="A151" s="7"/>
      <c r="B151" s="7"/>
      <c r="C151" s="18"/>
      <c r="D151" s="18"/>
      <c r="E151" s="18"/>
      <c r="F151" s="18"/>
      <c r="G151" s="18"/>
      <c r="H151" s="18"/>
      <c r="I151" s="18"/>
      <c r="J151" s="18"/>
      <c r="K151" s="18"/>
      <c r="L151" s="18"/>
      <c r="M151" s="18"/>
      <c r="N151" s="18"/>
      <c r="O151" s="18"/>
      <c r="P151" s="18"/>
      <c r="Q151" s="18"/>
      <c r="R151" s="18"/>
      <c r="S151" s="18"/>
      <c r="T151" s="18"/>
      <c r="U151" s="18"/>
      <c r="V151" s="18"/>
    </row>
    <row r="152" spans="1:22" s="4" customFormat="1">
      <c r="A152" s="7"/>
      <c r="B152" s="7"/>
      <c r="C152" s="18"/>
      <c r="D152" s="18"/>
      <c r="E152" s="18"/>
      <c r="F152" s="18"/>
      <c r="G152" s="18"/>
      <c r="H152" s="18"/>
      <c r="I152" s="18"/>
      <c r="J152" s="18"/>
      <c r="K152" s="18"/>
      <c r="L152" s="18"/>
      <c r="M152" s="18"/>
      <c r="N152" s="18"/>
      <c r="O152" s="18"/>
      <c r="P152" s="18"/>
      <c r="Q152" s="18"/>
      <c r="R152" s="18"/>
      <c r="S152" s="18"/>
      <c r="T152" s="18"/>
      <c r="U152" s="18"/>
      <c r="V152" s="18"/>
    </row>
    <row r="153" spans="1:22" s="4" customFormat="1">
      <c r="A153" s="7"/>
      <c r="B153" s="7"/>
      <c r="C153" s="18"/>
      <c r="D153" s="18"/>
      <c r="E153" s="18"/>
      <c r="F153" s="18"/>
      <c r="G153" s="18"/>
      <c r="H153" s="18"/>
      <c r="I153" s="18"/>
      <c r="J153" s="18"/>
      <c r="K153" s="18"/>
      <c r="L153" s="18"/>
      <c r="M153" s="18"/>
      <c r="N153" s="18"/>
      <c r="O153" s="18"/>
      <c r="P153" s="18"/>
      <c r="Q153" s="18"/>
      <c r="R153" s="18"/>
      <c r="S153" s="18"/>
      <c r="T153" s="18"/>
      <c r="U153" s="18"/>
      <c r="V153" s="18"/>
    </row>
    <row r="154" spans="1:22" s="4" customFormat="1">
      <c r="A154" s="7"/>
      <c r="B154" s="7"/>
      <c r="C154" s="18"/>
      <c r="D154" s="18"/>
      <c r="E154" s="18"/>
      <c r="F154" s="18"/>
      <c r="G154" s="18"/>
      <c r="H154" s="18"/>
      <c r="I154" s="18"/>
      <c r="J154" s="18"/>
      <c r="K154" s="18"/>
      <c r="L154" s="18"/>
      <c r="M154" s="18"/>
      <c r="N154" s="18"/>
      <c r="O154" s="18"/>
      <c r="P154" s="18"/>
      <c r="Q154" s="18"/>
      <c r="R154" s="18"/>
      <c r="S154" s="18"/>
      <c r="T154" s="18"/>
      <c r="U154" s="18"/>
      <c r="V154" s="18"/>
    </row>
    <row r="155" spans="1:22" s="4" customFormat="1">
      <c r="A155" s="7"/>
      <c r="B155" s="7"/>
      <c r="C155" s="18"/>
      <c r="D155" s="18"/>
      <c r="E155" s="18"/>
      <c r="F155" s="18"/>
      <c r="G155" s="18"/>
      <c r="H155" s="18"/>
      <c r="I155" s="18"/>
      <c r="J155" s="18"/>
      <c r="K155" s="18"/>
      <c r="L155" s="18"/>
      <c r="M155" s="18"/>
      <c r="N155" s="18"/>
      <c r="O155" s="18"/>
      <c r="P155" s="18"/>
      <c r="Q155" s="18"/>
      <c r="R155" s="18"/>
      <c r="S155" s="18"/>
      <c r="T155" s="18"/>
      <c r="U155" s="18"/>
      <c r="V155" s="18"/>
    </row>
    <row r="156" spans="1:22" s="4" customFormat="1">
      <c r="A156" s="7"/>
      <c r="B156" s="7"/>
      <c r="C156" s="18"/>
      <c r="D156" s="18"/>
      <c r="E156" s="18"/>
      <c r="F156" s="18"/>
      <c r="G156" s="18"/>
      <c r="H156" s="18"/>
      <c r="I156" s="18"/>
      <c r="J156" s="18"/>
      <c r="K156" s="18"/>
      <c r="L156" s="18"/>
      <c r="M156" s="18"/>
      <c r="N156" s="18"/>
      <c r="O156" s="18"/>
      <c r="P156" s="18"/>
      <c r="Q156" s="18"/>
      <c r="R156" s="18"/>
      <c r="S156" s="18"/>
      <c r="T156" s="18"/>
      <c r="U156" s="18"/>
      <c r="V156" s="18"/>
    </row>
    <row r="157" spans="1:22" s="4" customFormat="1">
      <c r="A157" s="7"/>
      <c r="B157" s="7"/>
      <c r="C157" s="18"/>
      <c r="D157" s="18"/>
      <c r="E157" s="18"/>
      <c r="F157" s="18"/>
      <c r="G157" s="18"/>
      <c r="H157" s="18"/>
      <c r="I157" s="18"/>
      <c r="J157" s="18"/>
      <c r="K157" s="18"/>
      <c r="L157" s="18"/>
      <c r="M157" s="18"/>
      <c r="N157" s="18"/>
      <c r="O157" s="18"/>
      <c r="P157" s="18"/>
      <c r="Q157" s="18"/>
      <c r="R157" s="18"/>
      <c r="S157" s="18"/>
      <c r="T157" s="18"/>
      <c r="U157" s="18"/>
      <c r="V157" s="18"/>
    </row>
    <row r="158" spans="1:22" s="4" customFormat="1">
      <c r="A158" s="7"/>
      <c r="B158" s="7"/>
      <c r="C158" s="18"/>
      <c r="D158" s="18"/>
      <c r="E158" s="18"/>
      <c r="F158" s="18"/>
      <c r="G158" s="18"/>
      <c r="H158" s="18"/>
      <c r="I158" s="18"/>
      <c r="J158" s="18"/>
      <c r="K158" s="18"/>
      <c r="L158" s="18"/>
      <c r="M158" s="18"/>
      <c r="N158" s="18"/>
      <c r="O158" s="18"/>
      <c r="P158" s="18"/>
      <c r="Q158" s="18"/>
      <c r="R158" s="18"/>
      <c r="S158" s="18"/>
      <c r="T158" s="18"/>
      <c r="U158" s="18"/>
      <c r="V158" s="18"/>
    </row>
    <row r="159" spans="1:22" s="4" customFormat="1">
      <c r="A159" s="7"/>
      <c r="B159" s="7"/>
      <c r="C159" s="18"/>
      <c r="D159" s="18"/>
      <c r="E159" s="18"/>
      <c r="F159" s="18"/>
      <c r="G159" s="18"/>
      <c r="H159" s="18"/>
      <c r="I159" s="18"/>
      <c r="J159" s="18"/>
      <c r="K159" s="18"/>
      <c r="L159" s="18"/>
      <c r="M159" s="18"/>
      <c r="N159" s="18"/>
      <c r="O159" s="18"/>
      <c r="P159" s="18"/>
      <c r="Q159" s="18"/>
      <c r="R159" s="18"/>
      <c r="S159" s="18"/>
      <c r="T159" s="18"/>
      <c r="U159" s="18"/>
      <c r="V159" s="18"/>
    </row>
    <row r="160" spans="1:22" s="4" customFormat="1">
      <c r="A160" s="7"/>
      <c r="B160" s="7"/>
      <c r="C160" s="18"/>
      <c r="D160" s="18"/>
      <c r="E160" s="18"/>
      <c r="F160" s="18"/>
      <c r="G160" s="18"/>
      <c r="H160" s="18"/>
      <c r="I160" s="18"/>
      <c r="J160" s="18"/>
      <c r="K160" s="18"/>
      <c r="L160" s="18"/>
      <c r="M160" s="18"/>
      <c r="N160" s="18"/>
      <c r="O160" s="18"/>
      <c r="P160" s="18"/>
      <c r="Q160" s="18"/>
      <c r="R160" s="18"/>
      <c r="S160" s="18"/>
      <c r="T160" s="18"/>
      <c r="U160" s="18"/>
      <c r="V160" s="18"/>
    </row>
    <row r="161" spans="1:22" s="4" customFormat="1">
      <c r="A161" s="7"/>
      <c r="B161" s="7"/>
      <c r="C161" s="18"/>
      <c r="D161" s="18"/>
      <c r="E161" s="18"/>
      <c r="F161" s="18"/>
      <c r="G161" s="18"/>
      <c r="H161" s="18"/>
      <c r="I161" s="18"/>
      <c r="J161" s="18"/>
      <c r="K161" s="18"/>
      <c r="L161" s="18"/>
      <c r="M161" s="18"/>
      <c r="N161" s="18"/>
      <c r="O161" s="18"/>
      <c r="P161" s="18"/>
      <c r="Q161" s="18"/>
      <c r="R161" s="18"/>
      <c r="S161" s="18"/>
      <c r="T161" s="18"/>
      <c r="U161" s="18"/>
      <c r="V161" s="18"/>
    </row>
    <row r="162" spans="1:22" s="4" customFormat="1">
      <c r="A162" s="7"/>
      <c r="B162" s="7"/>
      <c r="C162" s="18"/>
      <c r="D162" s="18"/>
      <c r="E162" s="18"/>
      <c r="F162" s="18"/>
      <c r="G162" s="18"/>
      <c r="H162" s="18"/>
      <c r="I162" s="18"/>
      <c r="J162" s="18"/>
      <c r="K162" s="18"/>
      <c r="L162" s="18"/>
      <c r="M162" s="18"/>
      <c r="N162" s="18"/>
      <c r="O162" s="18"/>
      <c r="P162" s="18"/>
      <c r="Q162" s="18"/>
      <c r="R162" s="18"/>
      <c r="S162" s="18"/>
      <c r="T162" s="18"/>
      <c r="U162" s="18"/>
      <c r="V162" s="18"/>
    </row>
    <row r="163" spans="1:22" s="4" customFormat="1">
      <c r="A163" s="7"/>
      <c r="B163" s="7"/>
      <c r="C163" s="18"/>
      <c r="D163" s="18"/>
      <c r="E163" s="18"/>
      <c r="F163" s="18"/>
      <c r="G163" s="18"/>
      <c r="H163" s="18"/>
      <c r="I163" s="18"/>
      <c r="J163" s="18"/>
      <c r="K163" s="18"/>
      <c r="L163" s="18"/>
      <c r="M163" s="18"/>
      <c r="N163" s="18"/>
      <c r="O163" s="18"/>
      <c r="P163" s="18"/>
      <c r="Q163" s="18"/>
      <c r="R163" s="18"/>
      <c r="S163" s="18"/>
      <c r="T163" s="18"/>
      <c r="U163" s="18"/>
      <c r="V163" s="18"/>
    </row>
    <row r="164" spans="1:22" s="4" customFormat="1">
      <c r="A164" s="7"/>
      <c r="B164" s="7"/>
      <c r="C164" s="18"/>
      <c r="D164" s="18"/>
      <c r="E164" s="18"/>
      <c r="F164" s="18"/>
      <c r="G164" s="18"/>
      <c r="H164" s="18"/>
      <c r="I164" s="18"/>
      <c r="J164" s="18"/>
      <c r="K164" s="18"/>
      <c r="L164" s="18"/>
      <c r="M164" s="18"/>
      <c r="N164" s="18"/>
      <c r="O164" s="18"/>
      <c r="P164" s="18"/>
      <c r="Q164" s="18"/>
      <c r="R164" s="18"/>
      <c r="S164" s="18"/>
      <c r="T164" s="18"/>
      <c r="U164" s="18"/>
      <c r="V164" s="18"/>
    </row>
    <row r="165" spans="1:22" s="4" customFormat="1">
      <c r="A165" s="7"/>
      <c r="B165" s="7"/>
      <c r="C165" s="18"/>
      <c r="D165" s="18"/>
      <c r="E165" s="18"/>
      <c r="F165" s="18"/>
      <c r="G165" s="18"/>
      <c r="H165" s="18"/>
      <c r="I165" s="18"/>
      <c r="J165" s="18"/>
      <c r="K165" s="18"/>
      <c r="L165" s="18"/>
      <c r="M165" s="18"/>
      <c r="N165" s="18"/>
      <c r="O165" s="18"/>
      <c r="P165" s="18"/>
      <c r="Q165" s="18"/>
      <c r="R165" s="18"/>
      <c r="S165" s="18"/>
      <c r="T165" s="18"/>
      <c r="U165" s="18"/>
      <c r="V165" s="18"/>
    </row>
    <row r="166" spans="1:22" s="4" customFormat="1">
      <c r="A166" s="7"/>
      <c r="B166" s="7"/>
      <c r="C166" s="18"/>
      <c r="D166" s="18"/>
      <c r="E166" s="18"/>
      <c r="F166" s="18"/>
      <c r="G166" s="18"/>
      <c r="H166" s="18"/>
      <c r="I166" s="18"/>
      <c r="J166" s="18"/>
      <c r="K166" s="18"/>
      <c r="L166" s="18"/>
      <c r="M166" s="18"/>
      <c r="N166" s="18"/>
      <c r="O166" s="18"/>
      <c r="P166" s="18"/>
      <c r="Q166" s="18"/>
      <c r="R166" s="18"/>
      <c r="S166" s="18"/>
      <c r="T166" s="18"/>
      <c r="U166" s="18"/>
      <c r="V166" s="18"/>
    </row>
    <row r="167" spans="1:22" s="4" customFormat="1">
      <c r="A167" s="7"/>
      <c r="B167" s="7"/>
      <c r="C167" s="18"/>
      <c r="D167" s="18"/>
      <c r="E167" s="18"/>
      <c r="F167" s="18"/>
      <c r="G167" s="18"/>
      <c r="H167" s="18"/>
      <c r="I167" s="18"/>
      <c r="J167" s="18"/>
      <c r="K167" s="18"/>
      <c r="L167" s="18"/>
      <c r="M167" s="18"/>
      <c r="N167" s="18"/>
      <c r="O167" s="18"/>
      <c r="P167" s="18"/>
      <c r="Q167" s="18"/>
      <c r="R167" s="18"/>
      <c r="S167" s="18"/>
      <c r="T167" s="18"/>
      <c r="U167" s="18"/>
      <c r="V167" s="18"/>
    </row>
    <row r="168" spans="1:22" s="4" customFormat="1">
      <c r="A168" s="7"/>
      <c r="B168" s="7"/>
      <c r="C168" s="18"/>
      <c r="D168" s="18"/>
      <c r="E168" s="18"/>
      <c r="F168" s="18"/>
      <c r="G168" s="18"/>
      <c r="H168" s="18"/>
      <c r="I168" s="18"/>
      <c r="J168" s="18"/>
      <c r="K168" s="18"/>
      <c r="L168" s="18"/>
      <c r="M168" s="18"/>
      <c r="N168" s="18"/>
      <c r="O168" s="18"/>
      <c r="P168" s="18"/>
      <c r="Q168" s="18"/>
      <c r="R168" s="18"/>
      <c r="S168" s="18"/>
      <c r="T168" s="18"/>
      <c r="U168" s="18"/>
      <c r="V168" s="18"/>
    </row>
    <row r="169" spans="1:22" s="4" customFormat="1">
      <c r="A169" s="7"/>
      <c r="B169" s="7"/>
      <c r="C169" s="18"/>
      <c r="D169" s="18"/>
      <c r="E169" s="18"/>
      <c r="F169" s="18"/>
      <c r="G169" s="18"/>
      <c r="H169" s="18"/>
      <c r="I169" s="18"/>
      <c r="J169" s="18"/>
      <c r="K169" s="18"/>
      <c r="L169" s="18"/>
      <c r="M169" s="18"/>
      <c r="N169" s="18"/>
      <c r="O169" s="18"/>
      <c r="P169" s="18"/>
      <c r="Q169" s="18"/>
      <c r="R169" s="18"/>
      <c r="S169" s="18"/>
      <c r="T169" s="18"/>
      <c r="U169" s="18"/>
      <c r="V169" s="18"/>
    </row>
    <row r="170" spans="1:22" s="4" customFormat="1">
      <c r="A170" s="7"/>
      <c r="B170" s="7"/>
      <c r="C170" s="18"/>
      <c r="D170" s="18"/>
      <c r="E170" s="18"/>
      <c r="F170" s="18"/>
      <c r="G170" s="18"/>
      <c r="H170" s="18"/>
      <c r="I170" s="18"/>
      <c r="J170" s="18"/>
      <c r="K170" s="18"/>
      <c r="L170" s="18"/>
      <c r="M170" s="18"/>
      <c r="N170" s="18"/>
      <c r="O170" s="18"/>
      <c r="P170" s="18"/>
      <c r="Q170" s="18"/>
      <c r="R170" s="18"/>
      <c r="S170" s="18"/>
      <c r="T170" s="18"/>
      <c r="U170" s="18"/>
      <c r="V170" s="18"/>
    </row>
    <row r="171" spans="1:22" s="4" customFormat="1">
      <c r="A171" s="7"/>
      <c r="B171" s="7"/>
      <c r="C171" s="18"/>
      <c r="D171" s="18"/>
      <c r="E171" s="18"/>
      <c r="F171" s="18"/>
      <c r="G171" s="18"/>
      <c r="H171" s="18"/>
      <c r="I171" s="18"/>
      <c r="J171" s="18"/>
      <c r="K171" s="18"/>
      <c r="L171" s="18"/>
      <c r="M171" s="18"/>
      <c r="N171" s="18"/>
      <c r="O171" s="18"/>
      <c r="P171" s="18"/>
      <c r="Q171" s="18"/>
      <c r="R171" s="18"/>
      <c r="S171" s="18"/>
      <c r="T171" s="18"/>
      <c r="U171" s="18"/>
      <c r="V171" s="18"/>
    </row>
    <row r="172" spans="1:22" s="4" customFormat="1">
      <c r="A172" s="7"/>
      <c r="B172" s="7"/>
      <c r="C172" s="18"/>
      <c r="D172" s="18"/>
      <c r="E172" s="18"/>
      <c r="F172" s="18"/>
      <c r="G172" s="18"/>
      <c r="H172" s="18"/>
      <c r="I172" s="18"/>
      <c r="J172" s="18"/>
      <c r="K172" s="18"/>
      <c r="L172" s="18"/>
      <c r="M172" s="18"/>
      <c r="N172" s="18"/>
      <c r="O172" s="18"/>
      <c r="P172" s="18"/>
      <c r="Q172" s="18"/>
      <c r="R172" s="18"/>
      <c r="S172" s="18"/>
      <c r="T172" s="18"/>
      <c r="U172" s="18"/>
      <c r="V172" s="18"/>
    </row>
    <row r="173" spans="1:22" s="4" customFormat="1">
      <c r="A173" s="7"/>
      <c r="B173" s="7"/>
      <c r="C173" s="18"/>
      <c r="D173" s="18"/>
      <c r="E173" s="18"/>
      <c r="F173" s="18"/>
      <c r="G173" s="18"/>
      <c r="H173" s="18"/>
      <c r="I173" s="18"/>
      <c r="J173" s="18"/>
      <c r="K173" s="18"/>
      <c r="L173" s="18"/>
      <c r="M173" s="18"/>
      <c r="N173" s="18"/>
      <c r="O173" s="18"/>
      <c r="P173" s="18"/>
      <c r="Q173" s="18"/>
      <c r="R173" s="18"/>
      <c r="S173" s="18"/>
      <c r="T173" s="18"/>
      <c r="U173" s="18"/>
      <c r="V173" s="18"/>
    </row>
    <row r="174" spans="1:22" s="4" customFormat="1">
      <c r="A174" s="7"/>
      <c r="B174" s="7"/>
      <c r="C174" s="18"/>
      <c r="D174" s="18"/>
      <c r="E174" s="18"/>
      <c r="F174" s="18"/>
      <c r="G174" s="18"/>
      <c r="H174" s="18"/>
      <c r="I174" s="18"/>
      <c r="J174" s="18"/>
      <c r="K174" s="18"/>
      <c r="L174" s="18"/>
      <c r="M174" s="18"/>
      <c r="N174" s="18"/>
      <c r="O174" s="18"/>
      <c r="P174" s="18"/>
      <c r="Q174" s="18"/>
      <c r="R174" s="18"/>
      <c r="S174" s="18"/>
      <c r="T174" s="18"/>
      <c r="U174" s="18"/>
      <c r="V174" s="18"/>
    </row>
    <row r="175" spans="1:22" s="4" customFormat="1">
      <c r="A175" s="7"/>
      <c r="B175" s="7"/>
      <c r="C175" s="18"/>
      <c r="D175" s="18"/>
      <c r="E175" s="18"/>
      <c r="F175" s="18"/>
      <c r="G175" s="18"/>
      <c r="H175" s="18"/>
      <c r="I175" s="18"/>
      <c r="J175" s="18"/>
      <c r="K175" s="18"/>
      <c r="L175" s="18"/>
      <c r="M175" s="18"/>
      <c r="N175" s="18"/>
      <c r="O175" s="18"/>
      <c r="P175" s="18"/>
      <c r="Q175" s="18"/>
      <c r="R175" s="18"/>
      <c r="S175" s="18"/>
      <c r="T175" s="18"/>
      <c r="U175" s="18"/>
      <c r="V175" s="18"/>
    </row>
    <row r="176" spans="1:22" s="4" customFormat="1">
      <c r="A176" s="7"/>
      <c r="B176" s="7"/>
      <c r="C176" s="18"/>
      <c r="D176" s="18"/>
      <c r="E176" s="18"/>
      <c r="F176" s="18"/>
      <c r="G176" s="18"/>
      <c r="H176" s="18"/>
      <c r="I176" s="18"/>
      <c r="J176" s="18"/>
      <c r="K176" s="18"/>
      <c r="L176" s="18"/>
      <c r="M176" s="18"/>
      <c r="N176" s="18"/>
      <c r="O176" s="18"/>
      <c r="P176" s="18"/>
      <c r="Q176" s="18"/>
      <c r="R176" s="18"/>
      <c r="S176" s="18"/>
      <c r="T176" s="18"/>
      <c r="U176" s="18"/>
      <c r="V176" s="18"/>
    </row>
    <row r="177" spans="1:22" s="4" customFormat="1">
      <c r="A177" s="7"/>
      <c r="B177" s="7"/>
      <c r="C177" s="18"/>
      <c r="D177" s="18"/>
      <c r="E177" s="18"/>
      <c r="F177" s="18"/>
      <c r="G177" s="18"/>
      <c r="H177" s="18"/>
      <c r="I177" s="18"/>
      <c r="J177" s="18"/>
      <c r="K177" s="18"/>
      <c r="L177" s="18"/>
      <c r="M177" s="18"/>
      <c r="N177" s="18"/>
      <c r="O177" s="18"/>
      <c r="P177" s="18"/>
      <c r="Q177" s="18"/>
      <c r="R177" s="18"/>
      <c r="S177" s="18"/>
      <c r="T177" s="18"/>
      <c r="U177" s="18"/>
      <c r="V177" s="18"/>
    </row>
  </sheetData>
  <sheetProtection password="C7DC" sheet="1" objects="1" scenarios="1"/>
  <mergeCells count="15">
    <mergeCell ref="D117:E117"/>
    <mergeCell ref="F117:G117"/>
    <mergeCell ref="D142:G142"/>
    <mergeCell ref="H142:I142"/>
    <mergeCell ref="H146:I146"/>
    <mergeCell ref="A4:B4"/>
    <mergeCell ref="A31:B31"/>
    <mergeCell ref="A85:B85"/>
    <mergeCell ref="A104:B104"/>
    <mergeCell ref="B117:C117"/>
    <mergeCell ref="A10:A21"/>
    <mergeCell ref="A22:A30"/>
    <mergeCell ref="A36:A46"/>
    <mergeCell ref="A86:A94"/>
    <mergeCell ref="A95:A103"/>
  </mergeCells>
  <phoneticPr fontId="105"/>
  <hyperlinks>
    <hyperlink ref="W2" location="集計表!D1" display="※Topに戻る"/>
  </hyperlinks>
  <pageMargins left="0.46944444444444444" right="5.9722222222222225E-2" top="0.81944444444444442" bottom="0.37986111111111109" header="0.51180555555555551" footer="0.3298611111111111"/>
  <pageSetup paperSize="9" firstPageNumber="4294963191" orientation="landscape" verticalDpi="360"/>
  <headerFooter alignWithMargins="0"/>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9"/>
  </sheetPr>
  <dimension ref="A1:S40"/>
  <sheetViews>
    <sheetView defaultGridColor="0" colorId="8" workbookViewId="0">
      <pane ySplit="4" topLeftCell="A5" activePane="bottomLeft" state="frozen"/>
      <selection pane="bottomLeft" activeCell="R14" sqref="R14"/>
    </sheetView>
  </sheetViews>
  <sheetFormatPr defaultRowHeight="13.5"/>
  <cols>
    <col min="1" max="1" width="3.75" style="10" customWidth="1"/>
    <col min="2" max="2" width="3.875" style="10" customWidth="1"/>
    <col min="3" max="3" width="3.75" style="202" customWidth="1"/>
    <col min="4" max="4" width="3.375" style="10" customWidth="1"/>
    <col min="5" max="6" width="7.625" style="10" customWidth="1"/>
    <col min="7" max="7" width="7.75" style="10" customWidth="1"/>
    <col min="8" max="8" width="6.25" style="10" hidden="1" customWidth="1"/>
    <col min="9" max="9" width="4.875" style="10" hidden="1" customWidth="1"/>
    <col min="10" max="10" width="6.75" style="10" hidden="1" customWidth="1"/>
    <col min="11" max="12" width="8.125" style="10" customWidth="1"/>
    <col min="13" max="14" width="8.625" style="10" customWidth="1"/>
    <col min="15" max="16" width="8.375" style="10" customWidth="1"/>
    <col min="17" max="17" width="9.75" style="10" customWidth="1"/>
    <col min="18" max="18" width="10.125" style="10" customWidth="1"/>
    <col min="19" max="19" width="9" style="10" bestFit="1"/>
    <col min="20" max="16384" width="9" style="10"/>
  </cols>
  <sheetData>
    <row r="1" spans="1:19" ht="12.75" customHeight="1">
      <c r="B1" s="775" t="str">
        <f>+集計表!D4</f>
        <v>a</v>
      </c>
      <c r="C1" s="776"/>
      <c r="D1" s="776"/>
      <c r="E1" s="777"/>
      <c r="F1" s="171"/>
      <c r="G1" s="114"/>
      <c r="H1" s="114"/>
      <c r="I1" s="114"/>
      <c r="J1" s="114"/>
      <c r="K1" s="115"/>
      <c r="L1" s="115"/>
      <c r="M1" s="116"/>
      <c r="N1" s="116"/>
      <c r="Q1" s="172" t="s">
        <v>275</v>
      </c>
      <c r="R1" s="153"/>
    </row>
    <row r="2" spans="1:19" ht="14.25" customHeight="1">
      <c r="A2" s="97" t="s">
        <v>168</v>
      </c>
      <c r="B2" s="778"/>
      <c r="C2" s="779"/>
      <c r="D2" s="779"/>
      <c r="E2" s="780"/>
      <c r="F2" s="90" t="s">
        <v>214</v>
      </c>
      <c r="G2" s="175">
        <f>+☆start!AG10</f>
        <v>600</v>
      </c>
      <c r="H2" s="403"/>
      <c r="I2" s="403"/>
      <c r="J2" s="403"/>
      <c r="K2" s="84"/>
      <c r="L2" s="142" t="s">
        <v>276</v>
      </c>
      <c r="M2" s="176">
        <f>+☆start!AI10</f>
        <v>800</v>
      </c>
      <c r="N2" s="539"/>
      <c r="O2" s="540"/>
      <c r="Q2" s="173" t="s">
        <v>277</v>
      </c>
      <c r="R2" s="151"/>
      <c r="S2" s="136" t="s">
        <v>3</v>
      </c>
    </row>
    <row r="3" spans="1:19" ht="15" customHeight="1">
      <c r="A3" s="774">
        <f>+集計表!B2</f>
        <v>2011</v>
      </c>
      <c r="B3" s="774"/>
      <c r="C3" s="203" t="s">
        <v>190</v>
      </c>
      <c r="D3" s="81"/>
      <c r="E3" s="81"/>
      <c r="F3" s="104" t="s">
        <v>278</v>
      </c>
      <c r="G3" s="176">
        <f>+☆start!AH10</f>
        <v>700</v>
      </c>
      <c r="H3" s="404"/>
      <c r="I3" s="404"/>
      <c r="J3" s="404"/>
      <c r="K3" s="144"/>
      <c r="L3" s="145" t="s">
        <v>279</v>
      </c>
      <c r="M3" s="176">
        <f>+☆start!AK10</f>
        <v>900</v>
      </c>
      <c r="N3" s="545"/>
      <c r="O3" s="405"/>
      <c r="P3" s="546"/>
      <c r="Q3" s="174" t="s">
        <v>280</v>
      </c>
      <c r="R3" s="152"/>
    </row>
    <row r="4" spans="1:19" s="96" customFormat="1">
      <c r="A4" s="91" t="s">
        <v>198</v>
      </c>
      <c r="B4" s="92" t="s">
        <v>195</v>
      </c>
      <c r="C4" s="93" t="s">
        <v>199</v>
      </c>
      <c r="D4" s="156" t="s">
        <v>281</v>
      </c>
      <c r="E4" s="102" t="s">
        <v>282</v>
      </c>
      <c r="F4" s="158" t="s">
        <v>283</v>
      </c>
      <c r="G4" s="240" t="s">
        <v>284</v>
      </c>
      <c r="H4" s="398"/>
      <c r="I4" s="398"/>
      <c r="J4" s="398"/>
      <c r="K4" s="241" t="s">
        <v>239</v>
      </c>
      <c r="L4" s="242" t="s">
        <v>285</v>
      </c>
      <c r="M4" s="117" t="s">
        <v>286</v>
      </c>
      <c r="N4" s="105" t="s">
        <v>287</v>
      </c>
      <c r="O4" s="106" t="s">
        <v>288</v>
      </c>
      <c r="P4" s="107" t="s">
        <v>289</v>
      </c>
      <c r="Q4" s="98" t="s">
        <v>268</v>
      </c>
    </row>
    <row r="5" spans="1:19">
      <c r="A5" s="76">
        <f>+☆start!B8</f>
        <v>3</v>
      </c>
      <c r="B5" s="76">
        <f>+☆start!C8</f>
        <v>26</v>
      </c>
      <c r="C5" s="204" t="str">
        <f>+☆start!D8</f>
        <v>土</v>
      </c>
      <c r="D5" s="109" t="str">
        <f>+☆start!E8</f>
        <v>Q</v>
      </c>
      <c r="E5" s="400">
        <v>8</v>
      </c>
      <c r="F5" s="400">
        <v>1</v>
      </c>
      <c r="G5" s="401">
        <v>19</v>
      </c>
      <c r="H5" s="397">
        <f t="shared" ref="H5:J9" si="0">INT(E5)/24+(E5-INT(E5))*100/60/24</f>
        <v>0.33333333333333298</v>
      </c>
      <c r="I5" s="397">
        <f t="shared" si="0"/>
        <v>4.1666666666666699E-2</v>
      </c>
      <c r="J5" s="406">
        <f t="shared" si="0"/>
        <v>0.79166666666666696</v>
      </c>
      <c r="K5" s="537">
        <f>IF((J5-H5-I5)&gt;☆start!$AL$6,☆start!$AL$6,(A!J5-A!I5-A!H5))</f>
        <v>0.33333333333333298</v>
      </c>
      <c r="L5" s="538">
        <f>IF((J5-H5-I5)&gt;☆start!$AL$6,(A!J5-A!I5-A!H5)-☆start!$AL$6,0)</f>
        <v>8.33333333333343E-2</v>
      </c>
      <c r="M5" s="86">
        <f>IF(D5=0,K5,0)*($G$2*24)</f>
        <v>0</v>
      </c>
      <c r="N5" s="154">
        <f t="shared" ref="N5:N35" si="1">IF(D5=0,L5,0)*($G$3*24)</f>
        <v>0</v>
      </c>
      <c r="O5" s="270">
        <f>IF(D5=0,0,K5)*($M$2*24)</f>
        <v>6400</v>
      </c>
      <c r="P5" s="154">
        <f>IF(N5=0,L5,0)*($M$3*24)</f>
        <v>1800</v>
      </c>
      <c r="Q5" s="99">
        <f t="shared" ref="Q5:Q29" si="2">SUM(M5:P5)</f>
        <v>8200</v>
      </c>
      <c r="R5" s="82"/>
    </row>
    <row r="6" spans="1:19">
      <c r="A6" s="76">
        <f>+☆start!B9</f>
        <v>3</v>
      </c>
      <c r="B6" s="76">
        <f>+☆start!C9</f>
        <v>27</v>
      </c>
      <c r="C6" s="204" t="str">
        <f>+☆start!D9</f>
        <v>日</v>
      </c>
      <c r="D6" s="109" t="str">
        <f>+☆start!E9</f>
        <v>Q</v>
      </c>
      <c r="E6" s="400"/>
      <c r="F6" s="400"/>
      <c r="G6" s="401"/>
      <c r="H6" s="397">
        <f t="shared" si="0"/>
        <v>0</v>
      </c>
      <c r="I6" s="397">
        <f t="shared" si="0"/>
        <v>0</v>
      </c>
      <c r="J6" s="406">
        <f t="shared" si="0"/>
        <v>0</v>
      </c>
      <c r="K6" s="537">
        <f>IF((J6-H6-I6)&gt;☆start!$AL$6,☆start!$AL$6,(A!J6-A!I6-A!H6))</f>
        <v>0</v>
      </c>
      <c r="L6" s="538">
        <f>IF((J6-H6-I6)&gt;☆start!$AL$6,(A!J6-A!I6-A!H6)-☆start!$AL$6,0)</f>
        <v>0</v>
      </c>
      <c r="M6" s="86">
        <f t="shared" ref="M6:M35" si="3">IF(D6=0,K6,0)*($G$2*24)</f>
        <v>0</v>
      </c>
      <c r="N6" s="154">
        <f t="shared" si="1"/>
        <v>0</v>
      </c>
      <c r="O6" s="270">
        <f t="shared" ref="O6:O23" si="4">IF(D6=0,0,K6)*($M$2*24)</f>
        <v>0</v>
      </c>
      <c r="P6" s="154">
        <f t="shared" ref="P6:P35" si="5">IF(N6=0,L6,0)*($M$3*24)</f>
        <v>0</v>
      </c>
      <c r="Q6" s="99">
        <f t="shared" si="2"/>
        <v>0</v>
      </c>
      <c r="R6" s="82"/>
    </row>
    <row r="7" spans="1:19">
      <c r="A7" s="76">
        <f>+☆start!B10</f>
        <v>3</v>
      </c>
      <c r="B7" s="76">
        <f>+☆start!C10</f>
        <v>28</v>
      </c>
      <c r="C7" s="204" t="str">
        <f>+☆start!D10</f>
        <v>月</v>
      </c>
      <c r="D7" s="109">
        <f>+☆start!E10</f>
        <v>0</v>
      </c>
      <c r="E7" s="400"/>
      <c r="F7" s="400"/>
      <c r="G7" s="401"/>
      <c r="H7" s="397">
        <f t="shared" si="0"/>
        <v>0</v>
      </c>
      <c r="I7" s="397">
        <f t="shared" si="0"/>
        <v>0</v>
      </c>
      <c r="J7" s="406">
        <f t="shared" si="0"/>
        <v>0</v>
      </c>
      <c r="K7" s="537">
        <f>IF((J7-H7-I7)&gt;☆start!$AL$6,☆start!$AL$6,(A!J7-A!I7-A!H7))</f>
        <v>0</v>
      </c>
      <c r="L7" s="538">
        <f>IF((J7-H7-I7)&gt;☆start!$AL$6,(A!J7-A!I7-A!H7)-☆start!$AL$6,0)</f>
        <v>0</v>
      </c>
      <c r="M7" s="86">
        <f t="shared" si="3"/>
        <v>0</v>
      </c>
      <c r="N7" s="154">
        <f t="shared" si="1"/>
        <v>0</v>
      </c>
      <c r="O7" s="270">
        <f t="shared" si="4"/>
        <v>0</v>
      </c>
      <c r="P7" s="154">
        <f t="shared" si="5"/>
        <v>0</v>
      </c>
      <c r="Q7" s="99">
        <f t="shared" si="2"/>
        <v>0</v>
      </c>
      <c r="R7" s="82"/>
    </row>
    <row r="8" spans="1:19">
      <c r="A8" s="76">
        <f>+☆start!B11</f>
        <v>3</v>
      </c>
      <c r="B8" s="76">
        <f>+☆start!C11</f>
        <v>29</v>
      </c>
      <c r="C8" s="204" t="str">
        <f>+☆start!D11</f>
        <v>火</v>
      </c>
      <c r="D8" s="109">
        <f>+☆start!E11</f>
        <v>0</v>
      </c>
      <c r="E8" s="400"/>
      <c r="F8" s="400"/>
      <c r="G8" s="401"/>
      <c r="H8" s="397">
        <f t="shared" si="0"/>
        <v>0</v>
      </c>
      <c r="I8" s="397">
        <f t="shared" si="0"/>
        <v>0</v>
      </c>
      <c r="J8" s="406">
        <f t="shared" si="0"/>
        <v>0</v>
      </c>
      <c r="K8" s="537">
        <f>IF((J8-H8-I8)&gt;☆start!$AL$6,☆start!$AL$6,(A!J8-A!I8-A!H8))</f>
        <v>0</v>
      </c>
      <c r="L8" s="538">
        <f>IF((J8-H8-I8)&gt;☆start!$AL$6,(A!J8-A!I8-A!H8)-☆start!$AL$6,0)</f>
        <v>0</v>
      </c>
      <c r="M8" s="86">
        <f t="shared" si="3"/>
        <v>0</v>
      </c>
      <c r="N8" s="154">
        <f t="shared" si="1"/>
        <v>0</v>
      </c>
      <c r="O8" s="270">
        <f t="shared" si="4"/>
        <v>0</v>
      </c>
      <c r="P8" s="154">
        <f t="shared" si="5"/>
        <v>0</v>
      </c>
      <c r="Q8" s="99">
        <f t="shared" si="2"/>
        <v>0</v>
      </c>
      <c r="R8" s="82"/>
    </row>
    <row r="9" spans="1:19">
      <c r="A9" s="76">
        <f>+☆start!B12</f>
        <v>3</v>
      </c>
      <c r="B9" s="76">
        <f>+☆start!C12</f>
        <v>30</v>
      </c>
      <c r="C9" s="204" t="str">
        <f>+☆start!D12</f>
        <v>水</v>
      </c>
      <c r="D9" s="109">
        <f>+☆start!E12</f>
        <v>0</v>
      </c>
      <c r="E9" s="400"/>
      <c r="F9" s="400"/>
      <c r="G9" s="401"/>
      <c r="H9" s="397">
        <f t="shared" si="0"/>
        <v>0</v>
      </c>
      <c r="I9" s="397">
        <f t="shared" si="0"/>
        <v>0</v>
      </c>
      <c r="J9" s="406">
        <f t="shared" si="0"/>
        <v>0</v>
      </c>
      <c r="K9" s="537">
        <f>IF((J9-H9-I9)&gt;☆start!$AL$6,☆start!$AL$6,(A!J9-A!I9-A!H9))</f>
        <v>0</v>
      </c>
      <c r="L9" s="538">
        <f>IF((J9-H9-I9)&gt;☆start!$AL$6,(A!J9-A!I9-A!H9)-☆start!$AL$6,0)</f>
        <v>0</v>
      </c>
      <c r="M9" s="86">
        <f t="shared" si="3"/>
        <v>0</v>
      </c>
      <c r="N9" s="154">
        <f t="shared" si="1"/>
        <v>0</v>
      </c>
      <c r="O9" s="270">
        <f t="shared" si="4"/>
        <v>0</v>
      </c>
      <c r="P9" s="154">
        <f t="shared" si="5"/>
        <v>0</v>
      </c>
      <c r="Q9" s="99">
        <f t="shared" si="2"/>
        <v>0</v>
      </c>
      <c r="R9" s="82"/>
    </row>
    <row r="10" spans="1:19">
      <c r="A10" s="76">
        <f>+☆start!B13</f>
        <v>3</v>
      </c>
      <c r="B10" s="76">
        <f>+☆start!C13</f>
        <v>31</v>
      </c>
      <c r="C10" s="204" t="str">
        <f>+☆start!D13</f>
        <v>木</v>
      </c>
      <c r="D10" s="109">
        <f>+☆start!E13</f>
        <v>0</v>
      </c>
      <c r="E10" s="400"/>
      <c r="F10" s="400"/>
      <c r="G10" s="401"/>
      <c r="H10" s="397">
        <f t="shared" ref="H10:H35" si="6">INT(E10)/24+(E10-INT(E10))*100/60/24</f>
        <v>0</v>
      </c>
      <c r="I10" s="397">
        <f t="shared" ref="I10:I35" si="7">INT(F10)/24+(F10-INT(F10))*100/60/24</f>
        <v>0</v>
      </c>
      <c r="J10" s="406">
        <f t="shared" ref="J10:J35" si="8">INT(G10)/24+(G10-INT(G10))*100/60/24</f>
        <v>0</v>
      </c>
      <c r="K10" s="537">
        <f>IF((J10-H10-I10)&gt;☆start!$AL$6,☆start!$AL$6,(A!J10-A!I10-A!H10))</f>
        <v>0</v>
      </c>
      <c r="L10" s="538">
        <f>IF((J10-H10-I10)&gt;☆start!$AL$6,(A!J10-A!I10-A!H10)-☆start!$AL$6,0)</f>
        <v>0</v>
      </c>
      <c r="M10" s="86">
        <f t="shared" si="3"/>
        <v>0</v>
      </c>
      <c r="N10" s="154">
        <f t="shared" si="1"/>
        <v>0</v>
      </c>
      <c r="O10" s="270">
        <f t="shared" si="4"/>
        <v>0</v>
      </c>
      <c r="P10" s="154">
        <f t="shared" si="5"/>
        <v>0</v>
      </c>
      <c r="Q10" s="99">
        <f t="shared" si="2"/>
        <v>0</v>
      </c>
      <c r="R10" s="82"/>
    </row>
    <row r="11" spans="1:19">
      <c r="A11" s="76">
        <f>+☆start!B14</f>
        <v>4</v>
      </c>
      <c r="B11" s="76">
        <f>+☆start!C14</f>
        <v>1</v>
      </c>
      <c r="C11" s="204" t="str">
        <f>+☆start!D14</f>
        <v>金</v>
      </c>
      <c r="D11" s="109">
        <f>+☆start!E14</f>
        <v>0</v>
      </c>
      <c r="E11" s="400"/>
      <c r="F11" s="400"/>
      <c r="G11" s="401"/>
      <c r="H11" s="397">
        <f t="shared" si="6"/>
        <v>0</v>
      </c>
      <c r="I11" s="397">
        <f t="shared" si="7"/>
        <v>0</v>
      </c>
      <c r="J11" s="406">
        <f t="shared" si="8"/>
        <v>0</v>
      </c>
      <c r="K11" s="537">
        <f>IF((J11-H11-I11)&gt;☆start!$AL$6,☆start!$AL$6,(A!J11-A!I11-A!H11))</f>
        <v>0</v>
      </c>
      <c r="L11" s="538">
        <f>IF((J11-H11-I11)&gt;☆start!$AL$6,(A!J11-A!I11-A!H11)-☆start!$AL$6,0)</f>
        <v>0</v>
      </c>
      <c r="M11" s="86">
        <f t="shared" si="3"/>
        <v>0</v>
      </c>
      <c r="N11" s="154">
        <f t="shared" si="1"/>
        <v>0</v>
      </c>
      <c r="O11" s="270">
        <f t="shared" si="4"/>
        <v>0</v>
      </c>
      <c r="P11" s="154">
        <f t="shared" si="5"/>
        <v>0</v>
      </c>
      <c r="Q11" s="99">
        <f t="shared" si="2"/>
        <v>0</v>
      </c>
      <c r="R11" s="82"/>
    </row>
    <row r="12" spans="1:19">
      <c r="A12" s="76">
        <f>+☆start!B15</f>
        <v>4</v>
      </c>
      <c r="B12" s="76">
        <f>+☆start!C15</f>
        <v>2</v>
      </c>
      <c r="C12" s="204" t="str">
        <f>+☆start!D15</f>
        <v>土</v>
      </c>
      <c r="D12" s="109" t="str">
        <f>+☆start!E15</f>
        <v>Q</v>
      </c>
      <c r="E12" s="400"/>
      <c r="F12" s="400"/>
      <c r="G12" s="401"/>
      <c r="H12" s="397">
        <f t="shared" si="6"/>
        <v>0</v>
      </c>
      <c r="I12" s="397">
        <f t="shared" si="7"/>
        <v>0</v>
      </c>
      <c r="J12" s="406">
        <f t="shared" si="8"/>
        <v>0</v>
      </c>
      <c r="K12" s="537">
        <f>IF((J12-H12-I12)&gt;☆start!$AL$6,☆start!$AL$6,(A!J12-A!I12-A!H12))</f>
        <v>0</v>
      </c>
      <c r="L12" s="538">
        <f>IF((J12-H12-I12)&gt;☆start!$AL$6,(A!J12-A!I12-A!H12)-☆start!$AL$6,0)</f>
        <v>0</v>
      </c>
      <c r="M12" s="86">
        <f t="shared" si="3"/>
        <v>0</v>
      </c>
      <c r="N12" s="154">
        <f t="shared" si="1"/>
        <v>0</v>
      </c>
      <c r="O12" s="270">
        <f t="shared" si="4"/>
        <v>0</v>
      </c>
      <c r="P12" s="154">
        <f t="shared" si="5"/>
        <v>0</v>
      </c>
      <c r="Q12" s="99">
        <f t="shared" si="2"/>
        <v>0</v>
      </c>
      <c r="R12" s="82"/>
    </row>
    <row r="13" spans="1:19">
      <c r="A13" s="76">
        <f>+☆start!B16</f>
        <v>4</v>
      </c>
      <c r="B13" s="76">
        <f>+☆start!C16</f>
        <v>3</v>
      </c>
      <c r="C13" s="204" t="str">
        <f>+☆start!D16</f>
        <v>日</v>
      </c>
      <c r="D13" s="109" t="str">
        <f>+☆start!E16</f>
        <v>Q</v>
      </c>
      <c r="E13" s="400"/>
      <c r="F13" s="400"/>
      <c r="G13" s="401"/>
      <c r="H13" s="397">
        <f t="shared" si="6"/>
        <v>0</v>
      </c>
      <c r="I13" s="397">
        <f t="shared" si="7"/>
        <v>0</v>
      </c>
      <c r="J13" s="406">
        <f t="shared" si="8"/>
        <v>0</v>
      </c>
      <c r="K13" s="537">
        <f>IF((J13-H13-I13)&gt;☆start!$AL$6,☆start!$AL$6,(A!J13-A!I13-A!H13))</f>
        <v>0</v>
      </c>
      <c r="L13" s="538">
        <f>IF((J13-H13-I13)&gt;☆start!$AL$6,(A!J13-A!I13-A!H13)-☆start!$AL$6,0)</f>
        <v>0</v>
      </c>
      <c r="M13" s="86">
        <f t="shared" si="3"/>
        <v>0</v>
      </c>
      <c r="N13" s="154">
        <f t="shared" si="1"/>
        <v>0</v>
      </c>
      <c r="O13" s="270">
        <f t="shared" si="4"/>
        <v>0</v>
      </c>
      <c r="P13" s="154">
        <f t="shared" si="5"/>
        <v>0</v>
      </c>
      <c r="Q13" s="99">
        <f t="shared" si="2"/>
        <v>0</v>
      </c>
    </row>
    <row r="14" spans="1:19">
      <c r="A14" s="76">
        <f>+☆start!B17</f>
        <v>4</v>
      </c>
      <c r="B14" s="76">
        <f>+☆start!C17</f>
        <v>4</v>
      </c>
      <c r="C14" s="204" t="str">
        <f>+☆start!D17</f>
        <v>月</v>
      </c>
      <c r="D14" s="109">
        <f>+☆start!E17</f>
        <v>0</v>
      </c>
      <c r="E14" s="400"/>
      <c r="F14" s="400"/>
      <c r="G14" s="401"/>
      <c r="H14" s="397">
        <f t="shared" si="6"/>
        <v>0</v>
      </c>
      <c r="I14" s="397">
        <f t="shared" si="7"/>
        <v>0</v>
      </c>
      <c r="J14" s="406">
        <f t="shared" si="8"/>
        <v>0</v>
      </c>
      <c r="K14" s="537">
        <f>IF((J14-H14-I14)&gt;☆start!$AL$6,☆start!$AL$6,(A!J14-A!I14-A!H14))</f>
        <v>0</v>
      </c>
      <c r="L14" s="538">
        <f>IF((J14-H14-I14)&gt;☆start!$AL$6,(A!J14-A!I14-A!H14)-☆start!$AL$6,0)</f>
        <v>0</v>
      </c>
      <c r="M14" s="86">
        <f t="shared" si="3"/>
        <v>0</v>
      </c>
      <c r="N14" s="154">
        <f t="shared" si="1"/>
        <v>0</v>
      </c>
      <c r="O14" s="270">
        <f t="shared" si="4"/>
        <v>0</v>
      </c>
      <c r="P14" s="154">
        <f t="shared" si="5"/>
        <v>0</v>
      </c>
      <c r="Q14" s="99">
        <f t="shared" si="2"/>
        <v>0</v>
      </c>
      <c r="R14" s="82"/>
    </row>
    <row r="15" spans="1:19">
      <c r="A15" s="76">
        <f>+☆start!B18</f>
        <v>4</v>
      </c>
      <c r="B15" s="76">
        <f>+☆start!C18</f>
        <v>5</v>
      </c>
      <c r="C15" s="204" t="str">
        <f>+☆start!D18</f>
        <v>火</v>
      </c>
      <c r="D15" s="109">
        <f>+☆start!E18</f>
        <v>0</v>
      </c>
      <c r="E15" s="400"/>
      <c r="F15" s="400"/>
      <c r="G15" s="401"/>
      <c r="H15" s="397">
        <f t="shared" si="6"/>
        <v>0</v>
      </c>
      <c r="I15" s="397">
        <f t="shared" si="7"/>
        <v>0</v>
      </c>
      <c r="J15" s="406">
        <f t="shared" si="8"/>
        <v>0</v>
      </c>
      <c r="K15" s="537">
        <f>IF((J15-H15-I15)&gt;☆start!$AL$6,☆start!$AL$6,(A!J15-A!I15-A!H15))</f>
        <v>0</v>
      </c>
      <c r="L15" s="538">
        <f>IF((J15-H15-I15)&gt;☆start!$AL$6,(A!J15-A!I15-A!H15)-☆start!$AL$6,0)</f>
        <v>0</v>
      </c>
      <c r="M15" s="86">
        <f t="shared" si="3"/>
        <v>0</v>
      </c>
      <c r="N15" s="154">
        <f t="shared" si="1"/>
        <v>0</v>
      </c>
      <c r="O15" s="270">
        <f t="shared" si="4"/>
        <v>0</v>
      </c>
      <c r="P15" s="154">
        <f t="shared" si="5"/>
        <v>0</v>
      </c>
      <c r="Q15" s="99">
        <f t="shared" si="2"/>
        <v>0</v>
      </c>
      <c r="R15" s="82"/>
    </row>
    <row r="16" spans="1:19">
      <c r="A16" s="76">
        <f>+☆start!B19</f>
        <v>4</v>
      </c>
      <c r="B16" s="76">
        <f>+☆start!C19</f>
        <v>6</v>
      </c>
      <c r="C16" s="204" t="str">
        <f>+☆start!D19</f>
        <v>水</v>
      </c>
      <c r="D16" s="109">
        <f>+☆start!E19</f>
        <v>0</v>
      </c>
      <c r="E16" s="400"/>
      <c r="F16" s="400"/>
      <c r="G16" s="401"/>
      <c r="H16" s="397">
        <f t="shared" si="6"/>
        <v>0</v>
      </c>
      <c r="I16" s="397">
        <f t="shared" si="7"/>
        <v>0</v>
      </c>
      <c r="J16" s="406">
        <f t="shared" si="8"/>
        <v>0</v>
      </c>
      <c r="K16" s="537">
        <f>IF((J16-H16-I16)&gt;☆start!$AL$6,☆start!$AL$6,(A!J16-A!I16-A!H16))</f>
        <v>0</v>
      </c>
      <c r="L16" s="538">
        <f>IF((J16-H16-I16)&gt;☆start!$AL$6,(A!J16-A!I16-A!H16)-☆start!$AL$6,0)</f>
        <v>0</v>
      </c>
      <c r="M16" s="86">
        <f t="shared" si="3"/>
        <v>0</v>
      </c>
      <c r="N16" s="154">
        <f t="shared" si="1"/>
        <v>0</v>
      </c>
      <c r="O16" s="270">
        <f t="shared" si="4"/>
        <v>0</v>
      </c>
      <c r="P16" s="154">
        <f t="shared" si="5"/>
        <v>0</v>
      </c>
      <c r="Q16" s="99">
        <f t="shared" si="2"/>
        <v>0</v>
      </c>
      <c r="R16" s="82"/>
    </row>
    <row r="17" spans="1:19">
      <c r="A17" s="76">
        <f>+☆start!B20</f>
        <v>4</v>
      </c>
      <c r="B17" s="76">
        <f>+☆start!C20</f>
        <v>7</v>
      </c>
      <c r="C17" s="204" t="str">
        <f>+☆start!D20</f>
        <v>木</v>
      </c>
      <c r="D17" s="109">
        <f>+☆start!E20</f>
        <v>0</v>
      </c>
      <c r="E17" s="400"/>
      <c r="F17" s="400"/>
      <c r="G17" s="401"/>
      <c r="H17" s="397">
        <f t="shared" si="6"/>
        <v>0</v>
      </c>
      <c r="I17" s="397">
        <f t="shared" si="7"/>
        <v>0</v>
      </c>
      <c r="J17" s="406">
        <f t="shared" si="8"/>
        <v>0</v>
      </c>
      <c r="K17" s="537">
        <f>IF((J17-H17-I17)&gt;☆start!$AL$6,☆start!$AL$6,(A!J17-A!I17-A!H17))</f>
        <v>0</v>
      </c>
      <c r="L17" s="538">
        <f>IF((J17-H17-I17)&gt;☆start!$AL$6,(A!J17-A!I17-A!H17)-☆start!$AL$6,0)</f>
        <v>0</v>
      </c>
      <c r="M17" s="86">
        <f t="shared" si="3"/>
        <v>0</v>
      </c>
      <c r="N17" s="154">
        <f t="shared" si="1"/>
        <v>0</v>
      </c>
      <c r="O17" s="270">
        <f t="shared" si="4"/>
        <v>0</v>
      </c>
      <c r="P17" s="154">
        <f t="shared" si="5"/>
        <v>0</v>
      </c>
      <c r="Q17" s="99">
        <f t="shared" si="2"/>
        <v>0</v>
      </c>
      <c r="R17" s="82"/>
    </row>
    <row r="18" spans="1:19">
      <c r="A18" s="76">
        <f>+☆start!B21</f>
        <v>4</v>
      </c>
      <c r="B18" s="76">
        <f>+☆start!C21</f>
        <v>8</v>
      </c>
      <c r="C18" s="204" t="str">
        <f>+☆start!D21</f>
        <v>金</v>
      </c>
      <c r="D18" s="109">
        <f>+☆start!E21</f>
        <v>0</v>
      </c>
      <c r="E18" s="400"/>
      <c r="F18" s="400"/>
      <c r="G18" s="401"/>
      <c r="H18" s="397">
        <f t="shared" si="6"/>
        <v>0</v>
      </c>
      <c r="I18" s="397">
        <f t="shared" si="7"/>
        <v>0</v>
      </c>
      <c r="J18" s="406">
        <f t="shared" si="8"/>
        <v>0</v>
      </c>
      <c r="K18" s="537">
        <f>IF((J18-H18-I18)&gt;☆start!$AL$6,☆start!$AL$6,(A!J18-A!I18-A!H18))</f>
        <v>0</v>
      </c>
      <c r="L18" s="538">
        <f>IF((J18-H18-I18)&gt;☆start!$AL$6,(A!J18-A!I18-A!H18)-☆start!$AL$6,0)</f>
        <v>0</v>
      </c>
      <c r="M18" s="86">
        <f t="shared" si="3"/>
        <v>0</v>
      </c>
      <c r="N18" s="154">
        <f t="shared" si="1"/>
        <v>0</v>
      </c>
      <c r="O18" s="270">
        <f t="shared" si="4"/>
        <v>0</v>
      </c>
      <c r="P18" s="154">
        <f t="shared" si="5"/>
        <v>0</v>
      </c>
      <c r="Q18" s="99">
        <f t="shared" si="2"/>
        <v>0</v>
      </c>
      <c r="R18" s="82"/>
    </row>
    <row r="19" spans="1:19">
      <c r="A19" s="76">
        <f>+☆start!B22</f>
        <v>4</v>
      </c>
      <c r="B19" s="76">
        <f>+☆start!C22</f>
        <v>9</v>
      </c>
      <c r="C19" s="204" t="str">
        <f>+☆start!D22</f>
        <v>土</v>
      </c>
      <c r="D19" s="109" t="str">
        <f>+☆start!E22</f>
        <v>Q</v>
      </c>
      <c r="E19" s="400"/>
      <c r="F19" s="400"/>
      <c r="G19" s="401"/>
      <c r="H19" s="397">
        <f t="shared" si="6"/>
        <v>0</v>
      </c>
      <c r="I19" s="397">
        <f t="shared" si="7"/>
        <v>0</v>
      </c>
      <c r="J19" s="406">
        <f t="shared" si="8"/>
        <v>0</v>
      </c>
      <c r="K19" s="537">
        <f>IF((J19-H19-I19)&gt;☆start!$AL$6,☆start!$AL$6,(A!J19-A!I19-A!H19))</f>
        <v>0</v>
      </c>
      <c r="L19" s="538">
        <f>IF((J19-H19-I19)&gt;☆start!$AL$6,(A!J19-A!I19-A!H19)-☆start!$AL$6,0)</f>
        <v>0</v>
      </c>
      <c r="M19" s="86">
        <f t="shared" si="3"/>
        <v>0</v>
      </c>
      <c r="N19" s="154">
        <f t="shared" si="1"/>
        <v>0</v>
      </c>
      <c r="O19" s="270">
        <f t="shared" si="4"/>
        <v>0</v>
      </c>
      <c r="P19" s="154">
        <f t="shared" si="5"/>
        <v>0</v>
      </c>
      <c r="Q19" s="99">
        <f t="shared" si="2"/>
        <v>0</v>
      </c>
      <c r="R19" s="82"/>
    </row>
    <row r="20" spans="1:19">
      <c r="A20" s="76">
        <f>+☆start!B23</f>
        <v>4</v>
      </c>
      <c r="B20" s="76">
        <f>+☆start!C23</f>
        <v>10</v>
      </c>
      <c r="C20" s="204" t="str">
        <f>+☆start!D23</f>
        <v>日</v>
      </c>
      <c r="D20" s="109" t="str">
        <f>+☆start!E23</f>
        <v>Q</v>
      </c>
      <c r="E20" s="400"/>
      <c r="F20" s="400"/>
      <c r="G20" s="401"/>
      <c r="H20" s="397">
        <f t="shared" si="6"/>
        <v>0</v>
      </c>
      <c r="I20" s="397">
        <f t="shared" si="7"/>
        <v>0</v>
      </c>
      <c r="J20" s="406">
        <f t="shared" si="8"/>
        <v>0</v>
      </c>
      <c r="K20" s="537">
        <f>IF((J20-H20-I20)&gt;☆start!$AL$6,☆start!$AL$6,(A!J20-A!I20-A!H20))</f>
        <v>0</v>
      </c>
      <c r="L20" s="538">
        <f>IF((J20-H20-I20)&gt;☆start!$AL$6,(A!J20-A!I20-A!H20)-☆start!$AL$6,0)</f>
        <v>0</v>
      </c>
      <c r="M20" s="86">
        <f t="shared" si="3"/>
        <v>0</v>
      </c>
      <c r="N20" s="154">
        <f t="shared" si="1"/>
        <v>0</v>
      </c>
      <c r="O20" s="270">
        <f t="shared" si="4"/>
        <v>0</v>
      </c>
      <c r="P20" s="154">
        <f t="shared" si="5"/>
        <v>0</v>
      </c>
      <c r="Q20" s="99">
        <f t="shared" si="2"/>
        <v>0</v>
      </c>
      <c r="R20" s="82"/>
    </row>
    <row r="21" spans="1:19">
      <c r="A21" s="76">
        <f>+☆start!B24</f>
        <v>4</v>
      </c>
      <c r="B21" s="76">
        <f>+☆start!C24</f>
        <v>11</v>
      </c>
      <c r="C21" s="204" t="str">
        <f>+☆start!D24</f>
        <v>月</v>
      </c>
      <c r="D21" s="109">
        <f>+☆start!E24</f>
        <v>0</v>
      </c>
      <c r="E21" s="400"/>
      <c r="F21" s="400"/>
      <c r="G21" s="401"/>
      <c r="H21" s="397">
        <f t="shared" si="6"/>
        <v>0</v>
      </c>
      <c r="I21" s="397">
        <f t="shared" si="7"/>
        <v>0</v>
      </c>
      <c r="J21" s="406">
        <f t="shared" si="8"/>
        <v>0</v>
      </c>
      <c r="K21" s="537">
        <f>IF((J21-H21-I21)&gt;☆start!$AL$6,☆start!$AL$6,(A!J21-A!I21-A!H21))</f>
        <v>0</v>
      </c>
      <c r="L21" s="538">
        <f>IF((J21-H21-I21)&gt;☆start!$AL$6,(A!J21-A!I21-A!H21)-☆start!$AL$6,0)</f>
        <v>0</v>
      </c>
      <c r="M21" s="86">
        <f t="shared" si="3"/>
        <v>0</v>
      </c>
      <c r="N21" s="154">
        <f t="shared" si="1"/>
        <v>0</v>
      </c>
      <c r="O21" s="270">
        <f t="shared" si="4"/>
        <v>0</v>
      </c>
      <c r="P21" s="154">
        <f t="shared" si="5"/>
        <v>0</v>
      </c>
      <c r="Q21" s="99">
        <f t="shared" si="2"/>
        <v>0</v>
      </c>
      <c r="R21" s="82"/>
    </row>
    <row r="22" spans="1:19">
      <c r="A22" s="76">
        <f>+☆start!B25</f>
        <v>4</v>
      </c>
      <c r="B22" s="76">
        <f>+☆start!C25</f>
        <v>12</v>
      </c>
      <c r="C22" s="204" t="str">
        <f>+☆start!D25</f>
        <v>火</v>
      </c>
      <c r="D22" s="109">
        <f>+☆start!E25</f>
        <v>0</v>
      </c>
      <c r="E22" s="400"/>
      <c r="F22" s="400"/>
      <c r="G22" s="401"/>
      <c r="H22" s="397">
        <f t="shared" si="6"/>
        <v>0</v>
      </c>
      <c r="I22" s="397">
        <f t="shared" si="7"/>
        <v>0</v>
      </c>
      <c r="J22" s="406">
        <f t="shared" si="8"/>
        <v>0</v>
      </c>
      <c r="K22" s="537">
        <f>IF((J22-H22-I22)&gt;☆start!$AL$6,☆start!$AL$6,(A!J22-A!I22-A!H22))</f>
        <v>0</v>
      </c>
      <c r="L22" s="538">
        <f>IF((J22-H22-I22)&gt;☆start!$AL$6,(A!J22-A!I22-A!H22)-☆start!$AL$6,0)</f>
        <v>0</v>
      </c>
      <c r="M22" s="86">
        <f t="shared" si="3"/>
        <v>0</v>
      </c>
      <c r="N22" s="154">
        <f t="shared" si="1"/>
        <v>0</v>
      </c>
      <c r="O22" s="270">
        <f t="shared" si="4"/>
        <v>0</v>
      </c>
      <c r="P22" s="154">
        <f t="shared" si="5"/>
        <v>0</v>
      </c>
      <c r="Q22" s="99">
        <f t="shared" si="2"/>
        <v>0</v>
      </c>
      <c r="R22" s="82"/>
    </row>
    <row r="23" spans="1:19">
      <c r="A23" s="76">
        <f>+☆start!B26</f>
        <v>4</v>
      </c>
      <c r="B23" s="76">
        <f>+☆start!C26</f>
        <v>13</v>
      </c>
      <c r="C23" s="204" t="str">
        <f>+☆start!D26</f>
        <v>水</v>
      </c>
      <c r="D23" s="109">
        <f>+☆start!E26</f>
        <v>0</v>
      </c>
      <c r="E23" s="400"/>
      <c r="F23" s="400"/>
      <c r="G23" s="401"/>
      <c r="H23" s="397">
        <f t="shared" si="6"/>
        <v>0</v>
      </c>
      <c r="I23" s="397">
        <f t="shared" si="7"/>
        <v>0</v>
      </c>
      <c r="J23" s="406">
        <f t="shared" si="8"/>
        <v>0</v>
      </c>
      <c r="K23" s="537">
        <f>IF((J23-H23-I23)&gt;☆start!$AL$6,☆start!$AL$6,(A!J23-A!I23-A!H23))</f>
        <v>0</v>
      </c>
      <c r="L23" s="538">
        <f>IF((J23-H23-I23)&gt;☆start!$AL$6,(A!J23-A!I23-A!H23)-☆start!$AL$6,0)</f>
        <v>0</v>
      </c>
      <c r="M23" s="86">
        <f t="shared" si="3"/>
        <v>0</v>
      </c>
      <c r="N23" s="154">
        <f t="shared" si="1"/>
        <v>0</v>
      </c>
      <c r="O23" s="270">
        <f t="shared" si="4"/>
        <v>0</v>
      </c>
      <c r="P23" s="154">
        <f t="shared" si="5"/>
        <v>0</v>
      </c>
      <c r="Q23" s="99">
        <f t="shared" si="2"/>
        <v>0</v>
      </c>
      <c r="R23" s="82"/>
    </row>
    <row r="24" spans="1:19">
      <c r="A24" s="76">
        <f>+☆start!B27</f>
        <v>4</v>
      </c>
      <c r="B24" s="76">
        <f>+☆start!C27</f>
        <v>14</v>
      </c>
      <c r="C24" s="204" t="str">
        <f>+☆start!D27</f>
        <v>木</v>
      </c>
      <c r="D24" s="109">
        <f>+☆start!E27</f>
        <v>0</v>
      </c>
      <c r="E24" s="400"/>
      <c r="F24" s="400"/>
      <c r="G24" s="401"/>
      <c r="H24" s="397">
        <f t="shared" si="6"/>
        <v>0</v>
      </c>
      <c r="I24" s="397">
        <f t="shared" si="7"/>
        <v>0</v>
      </c>
      <c r="J24" s="406">
        <f t="shared" si="8"/>
        <v>0</v>
      </c>
      <c r="K24" s="537">
        <f>IF((J24-H24-I24)&gt;☆start!$AL$6,☆start!$AL$6,(A!J24-A!I24-A!H24))</f>
        <v>0</v>
      </c>
      <c r="L24" s="538">
        <f>IF((J24-H24-I24)&gt;☆start!$AL$6,(A!J24-A!I24-A!H24)-☆start!$AL$6,0)</f>
        <v>0</v>
      </c>
      <c r="M24" s="86">
        <f t="shared" si="3"/>
        <v>0</v>
      </c>
      <c r="N24" s="154">
        <f t="shared" si="1"/>
        <v>0</v>
      </c>
      <c r="O24" s="270">
        <f t="shared" ref="O24:O35" si="9">IF(M24=0,K24,0)*($M$2*24)</f>
        <v>0</v>
      </c>
      <c r="P24" s="154">
        <f t="shared" si="5"/>
        <v>0</v>
      </c>
      <c r="Q24" s="99">
        <f t="shared" si="2"/>
        <v>0</v>
      </c>
      <c r="R24" s="82"/>
    </row>
    <row r="25" spans="1:19">
      <c r="A25" s="76">
        <f>+☆start!B28</f>
        <v>4</v>
      </c>
      <c r="B25" s="76">
        <f>+☆start!C28</f>
        <v>15</v>
      </c>
      <c r="C25" s="204" t="str">
        <f>+☆start!D28</f>
        <v>金</v>
      </c>
      <c r="D25" s="109">
        <f>+☆start!E28</f>
        <v>0</v>
      </c>
      <c r="E25" s="400"/>
      <c r="F25" s="400"/>
      <c r="G25" s="401"/>
      <c r="H25" s="397">
        <f t="shared" si="6"/>
        <v>0</v>
      </c>
      <c r="I25" s="397">
        <f t="shared" si="7"/>
        <v>0</v>
      </c>
      <c r="J25" s="406">
        <f t="shared" si="8"/>
        <v>0</v>
      </c>
      <c r="K25" s="537">
        <f>IF((J25-H25-I25)&gt;☆start!$AL$6,☆start!$AL$6,(A!J25-A!I25-A!H25))</f>
        <v>0</v>
      </c>
      <c r="L25" s="538">
        <f>IF((J25-H25-I25)&gt;☆start!$AL$6,(A!J25-A!I25-A!H25)-☆start!$AL$6,0)</f>
        <v>0</v>
      </c>
      <c r="M25" s="86">
        <f t="shared" si="3"/>
        <v>0</v>
      </c>
      <c r="N25" s="154">
        <f t="shared" si="1"/>
        <v>0</v>
      </c>
      <c r="O25" s="270">
        <f t="shared" si="9"/>
        <v>0</v>
      </c>
      <c r="P25" s="154">
        <f t="shared" si="5"/>
        <v>0</v>
      </c>
      <c r="Q25" s="99">
        <f t="shared" si="2"/>
        <v>0</v>
      </c>
      <c r="R25" s="82"/>
      <c r="S25" s="118"/>
    </row>
    <row r="26" spans="1:19">
      <c r="A26" s="76">
        <f>+☆start!B29</f>
        <v>4</v>
      </c>
      <c r="B26" s="76">
        <f>+☆start!C29</f>
        <v>16</v>
      </c>
      <c r="C26" s="204" t="str">
        <f>+☆start!D29</f>
        <v>土</v>
      </c>
      <c r="D26" s="109" t="str">
        <f>+☆start!E29</f>
        <v>Q</v>
      </c>
      <c r="E26" s="400"/>
      <c r="F26" s="400"/>
      <c r="G26" s="401"/>
      <c r="H26" s="397">
        <f t="shared" si="6"/>
        <v>0</v>
      </c>
      <c r="I26" s="397">
        <f t="shared" si="7"/>
        <v>0</v>
      </c>
      <c r="J26" s="406">
        <f t="shared" si="8"/>
        <v>0</v>
      </c>
      <c r="K26" s="537">
        <f>IF((J26-H26-I26)&gt;☆start!$AL$6,☆start!$AL$6,(A!J26-A!I26-A!H26))</f>
        <v>0</v>
      </c>
      <c r="L26" s="538">
        <f>IF((J26-H26-I26)&gt;☆start!$AL$6,(A!J26-A!I26-A!H26)-☆start!$AL$6,0)</f>
        <v>0</v>
      </c>
      <c r="M26" s="86">
        <f t="shared" si="3"/>
        <v>0</v>
      </c>
      <c r="N26" s="154">
        <f t="shared" si="1"/>
        <v>0</v>
      </c>
      <c r="O26" s="270">
        <f t="shared" si="9"/>
        <v>0</v>
      </c>
      <c r="P26" s="154">
        <f t="shared" si="5"/>
        <v>0</v>
      </c>
      <c r="Q26" s="99">
        <f t="shared" si="2"/>
        <v>0</v>
      </c>
      <c r="R26" s="82"/>
    </row>
    <row r="27" spans="1:19">
      <c r="A27" s="76">
        <f>+☆start!B30</f>
        <v>4</v>
      </c>
      <c r="B27" s="76">
        <f>+☆start!C30</f>
        <v>17</v>
      </c>
      <c r="C27" s="204" t="str">
        <f>+☆start!D30</f>
        <v>日</v>
      </c>
      <c r="D27" s="109" t="str">
        <f>+☆start!E30</f>
        <v>Q</v>
      </c>
      <c r="E27" s="400"/>
      <c r="F27" s="400"/>
      <c r="G27" s="401"/>
      <c r="H27" s="397">
        <f t="shared" si="6"/>
        <v>0</v>
      </c>
      <c r="I27" s="397">
        <f t="shared" si="7"/>
        <v>0</v>
      </c>
      <c r="J27" s="406">
        <f t="shared" si="8"/>
        <v>0</v>
      </c>
      <c r="K27" s="537">
        <f>IF((J27-H27-I27)&gt;☆start!$AL$6,☆start!$AL$6,(A!J27-A!I27-A!H27))</f>
        <v>0</v>
      </c>
      <c r="L27" s="538">
        <f>IF((J27-H27-I27)&gt;☆start!$AL$6,(A!J27-A!I27-A!H27)-☆start!$AL$6,0)</f>
        <v>0</v>
      </c>
      <c r="M27" s="86">
        <f t="shared" si="3"/>
        <v>0</v>
      </c>
      <c r="N27" s="154">
        <f t="shared" si="1"/>
        <v>0</v>
      </c>
      <c r="O27" s="270">
        <f t="shared" si="9"/>
        <v>0</v>
      </c>
      <c r="P27" s="154">
        <f t="shared" si="5"/>
        <v>0</v>
      </c>
      <c r="Q27" s="99">
        <f t="shared" si="2"/>
        <v>0</v>
      </c>
      <c r="R27" s="82"/>
    </row>
    <row r="28" spans="1:19">
      <c r="A28" s="76">
        <f>+☆start!B31</f>
        <v>4</v>
      </c>
      <c r="B28" s="76">
        <f>+☆start!C31</f>
        <v>18</v>
      </c>
      <c r="C28" s="204" t="str">
        <f>+☆start!D31</f>
        <v>月</v>
      </c>
      <c r="D28" s="109">
        <f>+☆start!E31</f>
        <v>0</v>
      </c>
      <c r="E28" s="400"/>
      <c r="F28" s="400"/>
      <c r="G28" s="401"/>
      <c r="H28" s="397">
        <f t="shared" si="6"/>
        <v>0</v>
      </c>
      <c r="I28" s="397">
        <f t="shared" si="7"/>
        <v>0</v>
      </c>
      <c r="J28" s="406">
        <f t="shared" si="8"/>
        <v>0</v>
      </c>
      <c r="K28" s="537">
        <f>IF((J28-H28-I28)&gt;☆start!$AL$6,☆start!$AL$6,(A!J28-A!I28-A!H28))</f>
        <v>0</v>
      </c>
      <c r="L28" s="538">
        <f>IF((J28-H28-I28)&gt;☆start!$AL$6,(A!J28-A!I28-A!H28)-☆start!$AL$6,0)</f>
        <v>0</v>
      </c>
      <c r="M28" s="86">
        <f t="shared" si="3"/>
        <v>0</v>
      </c>
      <c r="N28" s="154">
        <f t="shared" si="1"/>
        <v>0</v>
      </c>
      <c r="O28" s="270">
        <f t="shared" si="9"/>
        <v>0</v>
      </c>
      <c r="P28" s="154">
        <f t="shared" si="5"/>
        <v>0</v>
      </c>
      <c r="Q28" s="99">
        <f t="shared" si="2"/>
        <v>0</v>
      </c>
      <c r="R28" s="82"/>
    </row>
    <row r="29" spans="1:19">
      <c r="A29" s="76">
        <f>+☆start!B32</f>
        <v>4</v>
      </c>
      <c r="B29" s="76">
        <f>+☆start!C32</f>
        <v>19</v>
      </c>
      <c r="C29" s="204" t="str">
        <f>+☆start!D32</f>
        <v>火</v>
      </c>
      <c r="D29" s="109">
        <f>+☆start!E32</f>
        <v>0</v>
      </c>
      <c r="E29" s="400"/>
      <c r="F29" s="400"/>
      <c r="G29" s="401"/>
      <c r="H29" s="397">
        <f t="shared" si="6"/>
        <v>0</v>
      </c>
      <c r="I29" s="397">
        <f t="shared" si="7"/>
        <v>0</v>
      </c>
      <c r="J29" s="406">
        <f t="shared" si="8"/>
        <v>0</v>
      </c>
      <c r="K29" s="537">
        <f>IF((J29-H29-I29)&gt;☆start!$AL$6,☆start!$AL$6,(A!J29-A!I29-A!H29))</f>
        <v>0</v>
      </c>
      <c r="L29" s="538">
        <f>IF((J29-H29-I29)&gt;☆start!$AL$6,(A!J29-A!I29-A!H29)-☆start!$AL$6,0)</f>
        <v>0</v>
      </c>
      <c r="M29" s="86">
        <f t="shared" si="3"/>
        <v>0</v>
      </c>
      <c r="N29" s="154">
        <f t="shared" si="1"/>
        <v>0</v>
      </c>
      <c r="O29" s="270">
        <f t="shared" si="9"/>
        <v>0</v>
      </c>
      <c r="P29" s="154">
        <f t="shared" si="5"/>
        <v>0</v>
      </c>
      <c r="Q29" s="99">
        <f t="shared" si="2"/>
        <v>0</v>
      </c>
      <c r="R29" s="82"/>
    </row>
    <row r="30" spans="1:19">
      <c r="A30" s="76">
        <f>+☆start!B33</f>
        <v>4</v>
      </c>
      <c r="B30" s="76">
        <f>+☆start!C33</f>
        <v>20</v>
      </c>
      <c r="C30" s="204" t="str">
        <f>+☆start!D33</f>
        <v>水</v>
      </c>
      <c r="D30" s="109">
        <f>+☆start!E33</f>
        <v>0</v>
      </c>
      <c r="E30" s="400"/>
      <c r="F30" s="400"/>
      <c r="G30" s="401"/>
      <c r="H30" s="397">
        <f t="shared" si="6"/>
        <v>0</v>
      </c>
      <c r="I30" s="397">
        <f t="shared" si="7"/>
        <v>0</v>
      </c>
      <c r="J30" s="406">
        <f t="shared" si="8"/>
        <v>0</v>
      </c>
      <c r="K30" s="537">
        <f>IF((J30-H30-I30)&gt;☆start!$AL$6,☆start!$AL$6,(A!J30-A!I30-A!H30))</f>
        <v>0</v>
      </c>
      <c r="L30" s="538">
        <f>IF((J30-H30-I30)&gt;☆start!$AL$6,(A!J30-A!I30-A!H30)-☆start!$AL$6,0)</f>
        <v>0</v>
      </c>
      <c r="M30" s="86">
        <f t="shared" si="3"/>
        <v>0</v>
      </c>
      <c r="N30" s="154">
        <f t="shared" si="1"/>
        <v>0</v>
      </c>
      <c r="O30" s="270">
        <f t="shared" si="9"/>
        <v>0</v>
      </c>
      <c r="P30" s="154">
        <f t="shared" si="5"/>
        <v>0</v>
      </c>
      <c r="Q30" s="99">
        <f t="shared" ref="Q30:Q35" si="10">SUM(M30:P30)</f>
        <v>0</v>
      </c>
      <c r="R30" s="82"/>
    </row>
    <row r="31" spans="1:19">
      <c r="A31" s="76">
        <f>+☆start!B34</f>
        <v>4</v>
      </c>
      <c r="B31" s="76">
        <f>+☆start!C34</f>
        <v>21</v>
      </c>
      <c r="C31" s="204" t="str">
        <f>+☆start!D34</f>
        <v>木</v>
      </c>
      <c r="D31" s="109">
        <f>+☆start!E34</f>
        <v>0</v>
      </c>
      <c r="E31" s="400"/>
      <c r="F31" s="400"/>
      <c r="G31" s="401"/>
      <c r="H31" s="397">
        <f t="shared" si="6"/>
        <v>0</v>
      </c>
      <c r="I31" s="397">
        <f t="shared" si="7"/>
        <v>0</v>
      </c>
      <c r="J31" s="406">
        <f t="shared" si="8"/>
        <v>0</v>
      </c>
      <c r="K31" s="537">
        <f>IF((J31-H31-I31)&gt;☆start!$AL$6,☆start!$AL$6,(A!J31-A!I31-A!H31))</f>
        <v>0</v>
      </c>
      <c r="L31" s="538">
        <f>IF((J31-H31-I31)&gt;☆start!$AL$6,(A!J31-A!I31-A!H31)-☆start!$AL$6,0)</f>
        <v>0</v>
      </c>
      <c r="M31" s="86">
        <f t="shared" si="3"/>
        <v>0</v>
      </c>
      <c r="N31" s="154">
        <f t="shared" si="1"/>
        <v>0</v>
      </c>
      <c r="O31" s="270">
        <f t="shared" si="9"/>
        <v>0</v>
      </c>
      <c r="P31" s="154">
        <f t="shared" si="5"/>
        <v>0</v>
      </c>
      <c r="Q31" s="99">
        <f t="shared" si="10"/>
        <v>0</v>
      </c>
      <c r="R31" s="82"/>
    </row>
    <row r="32" spans="1:19">
      <c r="A32" s="76">
        <f>+☆start!B35</f>
        <v>4</v>
      </c>
      <c r="B32" s="76">
        <f>+☆start!C35</f>
        <v>22</v>
      </c>
      <c r="C32" s="204" t="str">
        <f>+☆start!D35</f>
        <v>金</v>
      </c>
      <c r="D32" s="109">
        <f>+☆start!E35</f>
        <v>0</v>
      </c>
      <c r="E32" s="400"/>
      <c r="F32" s="400"/>
      <c r="G32" s="401"/>
      <c r="H32" s="397">
        <f t="shared" si="6"/>
        <v>0</v>
      </c>
      <c r="I32" s="397">
        <f t="shared" si="7"/>
        <v>0</v>
      </c>
      <c r="J32" s="406">
        <f t="shared" si="8"/>
        <v>0</v>
      </c>
      <c r="K32" s="537">
        <f>IF((J32-H32-I32)&gt;☆start!$AL$6,☆start!$AL$6,(A!J32-A!I32-A!H32))</f>
        <v>0</v>
      </c>
      <c r="L32" s="538">
        <f>IF((J32-H32-I32)&gt;☆start!$AL$6,(A!J32-A!I32-A!H32)-☆start!$AL$6,0)</f>
        <v>0</v>
      </c>
      <c r="M32" s="86">
        <f t="shared" si="3"/>
        <v>0</v>
      </c>
      <c r="N32" s="154">
        <f t="shared" si="1"/>
        <v>0</v>
      </c>
      <c r="O32" s="270">
        <f t="shared" si="9"/>
        <v>0</v>
      </c>
      <c r="P32" s="154">
        <f t="shared" si="5"/>
        <v>0</v>
      </c>
      <c r="Q32" s="99">
        <f t="shared" si="10"/>
        <v>0</v>
      </c>
      <c r="R32" s="82"/>
    </row>
    <row r="33" spans="1:18">
      <c r="A33" s="76">
        <f>+☆start!B36</f>
        <v>4</v>
      </c>
      <c r="B33" s="76">
        <f>+☆start!C36</f>
        <v>23</v>
      </c>
      <c r="C33" s="204" t="str">
        <f>+☆start!D36</f>
        <v>土</v>
      </c>
      <c r="D33" s="109" t="str">
        <f>+☆start!E36</f>
        <v>Q</v>
      </c>
      <c r="E33" s="400"/>
      <c r="F33" s="400"/>
      <c r="G33" s="401"/>
      <c r="H33" s="397">
        <f t="shared" si="6"/>
        <v>0</v>
      </c>
      <c r="I33" s="397">
        <f t="shared" si="7"/>
        <v>0</v>
      </c>
      <c r="J33" s="406">
        <f t="shared" si="8"/>
        <v>0</v>
      </c>
      <c r="K33" s="537">
        <f>IF((J33-H33-I33)&gt;☆start!$AL$6,☆start!$AL$6,(A!J33-A!I33-A!H33))</f>
        <v>0</v>
      </c>
      <c r="L33" s="538">
        <f>IF((J33-H33-I33)&gt;☆start!$AL$6,(A!J33-A!I33-A!H33)-☆start!$AL$6,0)</f>
        <v>0</v>
      </c>
      <c r="M33" s="86">
        <f t="shared" si="3"/>
        <v>0</v>
      </c>
      <c r="N33" s="154">
        <f t="shared" si="1"/>
        <v>0</v>
      </c>
      <c r="O33" s="270">
        <f t="shared" si="9"/>
        <v>0</v>
      </c>
      <c r="P33" s="154">
        <f t="shared" si="5"/>
        <v>0</v>
      </c>
      <c r="Q33" s="99">
        <f t="shared" si="10"/>
        <v>0</v>
      </c>
      <c r="R33" s="82"/>
    </row>
    <row r="34" spans="1:18">
      <c r="A34" s="76">
        <f>+☆start!B37</f>
        <v>4</v>
      </c>
      <c r="B34" s="76">
        <f>+☆start!C37</f>
        <v>24</v>
      </c>
      <c r="C34" s="204" t="str">
        <f>+☆start!D37</f>
        <v>日</v>
      </c>
      <c r="D34" s="109" t="str">
        <f>+☆start!E37</f>
        <v>Q</v>
      </c>
      <c r="E34" s="400"/>
      <c r="F34" s="400"/>
      <c r="G34" s="401"/>
      <c r="H34" s="397">
        <f t="shared" si="6"/>
        <v>0</v>
      </c>
      <c r="I34" s="397">
        <f t="shared" si="7"/>
        <v>0</v>
      </c>
      <c r="J34" s="406">
        <f t="shared" si="8"/>
        <v>0</v>
      </c>
      <c r="K34" s="537">
        <f>IF((J34-H34-I34)&gt;☆start!$AL$6,☆start!$AL$6,(A!J34-A!I34-A!H34))</f>
        <v>0</v>
      </c>
      <c r="L34" s="538">
        <f>IF((J34-H34-I34)&gt;☆start!$AL$6,(A!J34-A!I34-A!H34)-☆start!$AL$6,0)</f>
        <v>0</v>
      </c>
      <c r="M34" s="86">
        <f t="shared" si="3"/>
        <v>0</v>
      </c>
      <c r="N34" s="154">
        <f t="shared" si="1"/>
        <v>0</v>
      </c>
      <c r="O34" s="270">
        <f t="shared" si="9"/>
        <v>0</v>
      </c>
      <c r="P34" s="154">
        <f t="shared" si="5"/>
        <v>0</v>
      </c>
      <c r="Q34" s="99">
        <f t="shared" si="10"/>
        <v>0</v>
      </c>
      <c r="R34" s="82"/>
    </row>
    <row r="35" spans="1:18">
      <c r="A35" s="76">
        <f>+☆start!B38</f>
        <v>4</v>
      </c>
      <c r="B35" s="76">
        <f>+☆start!C38</f>
        <v>25</v>
      </c>
      <c r="C35" s="204" t="str">
        <f>+☆start!D38</f>
        <v>月</v>
      </c>
      <c r="D35" s="109">
        <f>+☆start!E38</f>
        <v>0</v>
      </c>
      <c r="E35" s="400"/>
      <c r="F35" s="400"/>
      <c r="G35" s="401"/>
      <c r="H35" s="397">
        <f t="shared" si="6"/>
        <v>0</v>
      </c>
      <c r="I35" s="397">
        <f t="shared" si="7"/>
        <v>0</v>
      </c>
      <c r="J35" s="406">
        <f t="shared" si="8"/>
        <v>0</v>
      </c>
      <c r="K35" s="537">
        <f>IF((J35-H35-I35)&gt;☆start!$AL$6,☆start!$AL$6,(A!J35-A!I35-A!H35))</f>
        <v>0</v>
      </c>
      <c r="L35" s="538">
        <f>IF((J35-H35-I35)&gt;☆start!$AL$6,(A!J35-A!I35-A!H35)-☆start!$AL$6,0)</f>
        <v>0</v>
      </c>
      <c r="M35" s="86">
        <f t="shared" si="3"/>
        <v>0</v>
      </c>
      <c r="N35" s="154">
        <f t="shared" si="1"/>
        <v>0</v>
      </c>
      <c r="O35" s="270">
        <f t="shared" si="9"/>
        <v>0</v>
      </c>
      <c r="P35" s="154">
        <f t="shared" si="5"/>
        <v>0</v>
      </c>
      <c r="Q35" s="99">
        <f t="shared" si="10"/>
        <v>0</v>
      </c>
      <c r="R35" s="82"/>
    </row>
    <row r="36" spans="1:18">
      <c r="A36" s="12"/>
      <c r="B36" s="11"/>
      <c r="C36" s="205"/>
      <c r="D36" s="157" t="s">
        <v>290</v>
      </c>
      <c r="E36" s="88">
        <f>COUNTIF(E5:E35,"&gt;=0:00")</f>
        <v>1</v>
      </c>
      <c r="F36" s="161"/>
      <c r="G36" s="239"/>
      <c r="H36" s="399"/>
      <c r="I36" s="399"/>
      <c r="J36" s="399"/>
      <c r="K36" s="236">
        <f t="shared" ref="K36:Q36" si="11">SUM(K5:K35)</f>
        <v>0.33333333333333298</v>
      </c>
      <c r="L36" s="237">
        <f>SUM(L6:L35)</f>
        <v>0</v>
      </c>
      <c r="M36" s="88">
        <f t="shared" si="11"/>
        <v>0</v>
      </c>
      <c r="N36" s="88">
        <f t="shared" si="11"/>
        <v>0</v>
      </c>
      <c r="O36" s="100">
        <f t="shared" si="11"/>
        <v>6400</v>
      </c>
      <c r="P36" s="167">
        <f t="shared" si="11"/>
        <v>1800</v>
      </c>
      <c r="Q36" s="87">
        <f t="shared" si="11"/>
        <v>8200</v>
      </c>
      <c r="R36" s="82"/>
    </row>
    <row r="37" spans="1:18" hidden="1">
      <c r="M37" s="356">
        <f>IF(M36=0,0,+M36/G2)</f>
        <v>0</v>
      </c>
    </row>
    <row r="38" spans="1:18" hidden="1">
      <c r="K38" s="25"/>
      <c r="M38" s="356">
        <f>IF(N36=0,0,+N36/G3)</f>
        <v>0</v>
      </c>
    </row>
    <row r="39" spans="1:18" hidden="1">
      <c r="M39" s="356">
        <f>IF(O36=0,0,+O36/M2)</f>
        <v>8</v>
      </c>
    </row>
    <row r="40" spans="1:18" hidden="1">
      <c r="M40" s="356">
        <f>IF(P36=0,0,+P36/M3)</f>
        <v>2</v>
      </c>
    </row>
  </sheetData>
  <sheetProtection password="C7DC" sheet="1" objects="1" scenarios="1" formatCells="0"/>
  <mergeCells count="2">
    <mergeCell ref="A3:B3"/>
    <mergeCell ref="B1:E2"/>
  </mergeCells>
  <phoneticPr fontId="105"/>
  <conditionalFormatting sqref="D5:D35">
    <cfRule type="cellIs" dxfId="5" priority="1" stopIfTrue="1" operator="equal">
      <formula>"日"</formula>
    </cfRule>
  </conditionalFormatting>
  <conditionalFormatting sqref="C5:C35">
    <cfRule type="cellIs" dxfId="4" priority="2" stopIfTrue="1" operator="equal">
      <formula>"土"</formula>
    </cfRule>
    <cfRule type="cellIs" dxfId="3" priority="3" stopIfTrue="1" operator="equal">
      <formula>"日"</formula>
    </cfRule>
  </conditionalFormatting>
  <hyperlinks>
    <hyperlink ref="Q1" location="説明書!A1" display="     説明ほか"/>
    <hyperlink ref="Q2" location="☆start!A1" display="  Start"/>
    <hyperlink ref="Q3" location="集計表!A1" display="    集計元帳"/>
  </hyperlinks>
  <pageMargins left="0.28958333333333336" right="0.30972222222222223" top="0.68958333333333333" bottom="0.98333333333333328" header="0.69930555555555551" footer="0.51180555555555551"/>
  <pageSetup paperSize="9" firstPageNumber="4294963191" orientation="landscape" horizontalDpi="360" verticalDpi="360"/>
  <headerFooter alignWithMargins="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9"/>
  </sheetPr>
  <dimension ref="A1:R40"/>
  <sheetViews>
    <sheetView workbookViewId="0">
      <pane ySplit="4" topLeftCell="A5" activePane="bottomLeft" state="frozen"/>
      <selection pane="bottomLeft" activeCell="K26" sqref="K26"/>
    </sheetView>
  </sheetViews>
  <sheetFormatPr defaultRowHeight="13.5"/>
  <cols>
    <col min="1" max="1" width="3.75" style="10" customWidth="1"/>
    <col min="2" max="2" width="3.875" style="10" customWidth="1"/>
    <col min="3" max="3" width="3.875" style="202" customWidth="1"/>
    <col min="4" max="4" width="3.375" style="10" customWidth="1"/>
    <col min="5" max="7" width="7.625" style="10" customWidth="1"/>
    <col min="8" max="8" width="5.875" style="10" hidden="1" customWidth="1"/>
    <col min="9" max="9" width="4.875" style="10" hidden="1" customWidth="1"/>
    <col min="10" max="10" width="5.875" style="10" hidden="1" customWidth="1"/>
    <col min="11" max="12" width="8.125" style="10" customWidth="1"/>
    <col min="13" max="14" width="8.625" style="10" customWidth="1"/>
    <col min="15" max="16" width="8.375" style="10" customWidth="1"/>
    <col min="17" max="17" width="9.75" style="10" customWidth="1"/>
    <col min="18" max="18" width="10.125" style="10" customWidth="1"/>
    <col min="19" max="19" width="9" style="10" bestFit="1"/>
    <col min="20" max="16384" width="9" style="10"/>
  </cols>
  <sheetData>
    <row r="1" spans="1:18" ht="12.75" customHeight="1">
      <c r="B1" s="775" t="str">
        <f>+集計表!E4</f>
        <v>b</v>
      </c>
      <c r="C1" s="776"/>
      <c r="D1" s="776"/>
      <c r="E1" s="777"/>
      <c r="F1" s="108"/>
      <c r="G1" s="79"/>
      <c r="H1" s="79"/>
      <c r="I1" s="79"/>
      <c r="J1" s="79"/>
      <c r="K1" s="83"/>
      <c r="L1" s="83"/>
      <c r="N1" s="79"/>
      <c r="O1" s="79"/>
      <c r="P1" s="79"/>
      <c r="Q1" s="172" t="s">
        <v>275</v>
      </c>
      <c r="R1" s="153"/>
    </row>
    <row r="2" spans="1:18" ht="14.25" customHeight="1">
      <c r="A2" s="97" t="s">
        <v>171</v>
      </c>
      <c r="B2" s="778"/>
      <c r="C2" s="779"/>
      <c r="D2" s="779"/>
      <c r="E2" s="780"/>
      <c r="F2" s="90" t="s">
        <v>214</v>
      </c>
      <c r="G2" s="175">
        <f>+☆start!AG11</f>
        <v>0</v>
      </c>
      <c r="H2" s="403"/>
      <c r="I2" s="403"/>
      <c r="J2" s="403"/>
      <c r="K2" s="84"/>
      <c r="L2" s="142" t="s">
        <v>276</v>
      </c>
      <c r="M2" s="176">
        <f>+☆start!AI11</f>
        <v>0</v>
      </c>
      <c r="N2" s="79"/>
      <c r="O2" s="79"/>
      <c r="P2" s="79"/>
      <c r="Q2" s="173" t="s">
        <v>277</v>
      </c>
      <c r="R2" s="151"/>
    </row>
    <row r="3" spans="1:18" ht="15" customHeight="1">
      <c r="A3" s="774">
        <f>+集計表!B2</f>
        <v>2011</v>
      </c>
      <c r="B3" s="774"/>
      <c r="C3" s="203" t="s">
        <v>190</v>
      </c>
      <c r="D3" s="81"/>
      <c r="E3" s="81"/>
      <c r="F3" s="89" t="s">
        <v>278</v>
      </c>
      <c r="G3" s="296">
        <f>+☆start!AH11</f>
        <v>0</v>
      </c>
      <c r="H3" s="404"/>
      <c r="I3" s="404"/>
      <c r="J3" s="404"/>
      <c r="K3" s="297"/>
      <c r="L3" s="143" t="s">
        <v>279</v>
      </c>
      <c r="M3" s="296">
        <f>+☆start!AK11</f>
        <v>0</v>
      </c>
      <c r="N3" s="79"/>
      <c r="O3" s="79"/>
      <c r="P3" s="79"/>
      <c r="Q3" s="174" t="s">
        <v>280</v>
      </c>
      <c r="R3" s="152"/>
    </row>
    <row r="4" spans="1:18" s="96" customFormat="1">
      <c r="A4" s="91" t="s">
        <v>198</v>
      </c>
      <c r="B4" s="92" t="s">
        <v>195</v>
      </c>
      <c r="C4" s="93" t="s">
        <v>199</v>
      </c>
      <c r="D4" s="159" t="s">
        <v>281</v>
      </c>
      <c r="E4" s="137" t="s">
        <v>282</v>
      </c>
      <c r="F4" s="138" t="s">
        <v>283</v>
      </c>
      <c r="G4" s="238" t="s">
        <v>284</v>
      </c>
      <c r="H4" s="402"/>
      <c r="I4" s="402"/>
      <c r="J4" s="402"/>
      <c r="K4" s="234" t="s">
        <v>239</v>
      </c>
      <c r="L4" s="235" t="s">
        <v>240</v>
      </c>
      <c r="M4" s="117" t="s">
        <v>286</v>
      </c>
      <c r="N4" s="102" t="s">
        <v>287</v>
      </c>
      <c r="O4" s="94" t="s">
        <v>288</v>
      </c>
      <c r="P4" s="101" t="s">
        <v>289</v>
      </c>
      <c r="Q4" s="98" t="s">
        <v>268</v>
      </c>
      <c r="R4" s="95"/>
    </row>
    <row r="5" spans="1:18">
      <c r="A5" s="76">
        <f>+☆start!B8</f>
        <v>3</v>
      </c>
      <c r="B5" s="76">
        <f>+☆start!C8</f>
        <v>26</v>
      </c>
      <c r="C5" s="204" t="str">
        <f>+☆start!D8</f>
        <v>土</v>
      </c>
      <c r="D5" s="160" t="str">
        <f>+A!$D$5</f>
        <v>Q</v>
      </c>
      <c r="E5" s="400"/>
      <c r="F5" s="400"/>
      <c r="G5" s="401"/>
      <c r="H5" s="397">
        <f>INT(E5)/24+(E5-INT(E5))*100/60/24</f>
        <v>0</v>
      </c>
      <c r="I5" s="397">
        <f>INT(F5)/24+(F5-INT(F5))*100/60/24</f>
        <v>0</v>
      </c>
      <c r="J5" s="406">
        <f>INT(G5)/24+(G5-INT(G5))*100/60/24</f>
        <v>0</v>
      </c>
      <c r="K5" s="537">
        <f>IF((J5-H5-I5)&gt;☆start!$AL$6,☆start!$AL$6,(J5-I5-H5))</f>
        <v>0</v>
      </c>
      <c r="L5" s="538">
        <f>IF((J5-H5-I5)&gt;☆start!$AL$6,(J5-I5-H5)-☆start!$AL$6,0)</f>
        <v>0</v>
      </c>
      <c r="M5" s="86">
        <f t="shared" ref="M5:M35" si="0">IF(D5=0,K5,0)*($G$2*24)</f>
        <v>0</v>
      </c>
      <c r="N5" s="154">
        <f>IF(D5=0,L5,0)*($G$3*24)</f>
        <v>0</v>
      </c>
      <c r="O5" s="270">
        <f>IF(D5=0,0,K5)*($M$2*24)</f>
        <v>0</v>
      </c>
      <c r="P5" s="154">
        <f>IF(N5=0,L5,0)*($M$3*24)</f>
        <v>0</v>
      </c>
      <c r="Q5" s="155">
        <f>SUM(M5:P5)</f>
        <v>0</v>
      </c>
      <c r="R5" s="82"/>
    </row>
    <row r="6" spans="1:18">
      <c r="A6" s="76">
        <f>+☆start!B9</f>
        <v>3</v>
      </c>
      <c r="B6" s="76">
        <f>+☆start!C9</f>
        <v>27</v>
      </c>
      <c r="C6" s="204" t="str">
        <f>+☆start!D9</f>
        <v>日</v>
      </c>
      <c r="D6" s="160" t="str">
        <f>+A!$D$6</f>
        <v>Q</v>
      </c>
      <c r="E6" s="400"/>
      <c r="F6" s="400"/>
      <c r="G6" s="401"/>
      <c r="H6" s="397">
        <f t="shared" ref="H6:H35" si="1">INT(E6)/24+(E6-INT(E6))*100/60/24</f>
        <v>0</v>
      </c>
      <c r="I6" s="397">
        <f t="shared" ref="I6:I35" si="2">INT(F6)/24+(F6-INT(F6))*100/60/24</f>
        <v>0</v>
      </c>
      <c r="J6" s="406">
        <f t="shared" ref="J6:J35" si="3">INT(G6)/24+(G6-INT(G6))*100/60/24</f>
        <v>0</v>
      </c>
      <c r="K6" s="537">
        <f>IF((J6-H6-I6)&gt;☆start!$AL$6,☆start!$AL$6,(J6-I6-H6))</f>
        <v>0</v>
      </c>
      <c r="L6" s="538">
        <f>IF((J6-H6-I6)&gt;☆start!$AL$6,(J6-I6-H6)-☆start!$AL$6,0)</f>
        <v>0</v>
      </c>
      <c r="M6" s="86">
        <f t="shared" si="0"/>
        <v>0</v>
      </c>
      <c r="N6" s="154">
        <f t="shared" ref="N6:N35" si="4">IF(D6=0,L6,0)*($G$3*24)</f>
        <v>0</v>
      </c>
      <c r="O6" s="270">
        <f t="shared" ref="O6:O35" si="5">IF(D6=0,0,K6)*($M$2*24)</f>
        <v>0</v>
      </c>
      <c r="P6" s="154">
        <f t="shared" ref="P6:P35" si="6">IF(N6=0,L6,0)*($M$3*24)</f>
        <v>0</v>
      </c>
      <c r="Q6" s="99">
        <f t="shared" ref="Q6:Q28" si="7">SUM(M6:P6)</f>
        <v>0</v>
      </c>
      <c r="R6" s="82"/>
    </row>
    <row r="7" spans="1:18">
      <c r="A7" s="76">
        <f>+☆start!B10</f>
        <v>3</v>
      </c>
      <c r="B7" s="76">
        <f>+☆start!C10</f>
        <v>28</v>
      </c>
      <c r="C7" s="204" t="str">
        <f>+☆start!D10</f>
        <v>月</v>
      </c>
      <c r="D7" s="160">
        <f>+A!$D$7</f>
        <v>0</v>
      </c>
      <c r="E7" s="400"/>
      <c r="F7" s="400"/>
      <c r="G7" s="401"/>
      <c r="H7" s="397">
        <f t="shared" si="1"/>
        <v>0</v>
      </c>
      <c r="I7" s="397">
        <f t="shared" si="2"/>
        <v>0</v>
      </c>
      <c r="J7" s="406">
        <f t="shared" si="3"/>
        <v>0</v>
      </c>
      <c r="K7" s="537">
        <f>IF((J7-H7-I7)&gt;☆start!$AL$6,☆start!$AL$6,(J7-I7-H7))</f>
        <v>0</v>
      </c>
      <c r="L7" s="538">
        <f>IF((J7-H7-I7)&gt;☆start!$AL$6,(J7-I7-H7)-☆start!$AL$6,0)</f>
        <v>0</v>
      </c>
      <c r="M7" s="86">
        <f t="shared" si="0"/>
        <v>0</v>
      </c>
      <c r="N7" s="154">
        <f t="shared" si="4"/>
        <v>0</v>
      </c>
      <c r="O7" s="270">
        <f t="shared" si="5"/>
        <v>0</v>
      </c>
      <c r="P7" s="154">
        <f t="shared" si="6"/>
        <v>0</v>
      </c>
      <c r="Q7" s="99">
        <f t="shared" si="7"/>
        <v>0</v>
      </c>
      <c r="R7" s="82"/>
    </row>
    <row r="8" spans="1:18">
      <c r="A8" s="76">
        <f>+☆start!B11</f>
        <v>3</v>
      </c>
      <c r="B8" s="76">
        <f>+☆start!C11</f>
        <v>29</v>
      </c>
      <c r="C8" s="204" t="str">
        <f>+☆start!D11</f>
        <v>火</v>
      </c>
      <c r="D8" s="160">
        <f>+A!$D$8</f>
        <v>0</v>
      </c>
      <c r="E8" s="400"/>
      <c r="F8" s="400"/>
      <c r="G8" s="401"/>
      <c r="H8" s="397">
        <f t="shared" si="1"/>
        <v>0</v>
      </c>
      <c r="I8" s="397">
        <f t="shared" si="2"/>
        <v>0</v>
      </c>
      <c r="J8" s="406">
        <f t="shared" si="3"/>
        <v>0</v>
      </c>
      <c r="K8" s="537">
        <f>IF((J8-H8-I8)&gt;☆start!$AL$6,☆start!$AL$6,(J8-I8-H8))</f>
        <v>0</v>
      </c>
      <c r="L8" s="538">
        <f>IF((J8-H8-I8)&gt;☆start!$AL$6,(J8-I8-H8)-☆start!$AL$6,0)</f>
        <v>0</v>
      </c>
      <c r="M8" s="86">
        <f t="shared" si="0"/>
        <v>0</v>
      </c>
      <c r="N8" s="154">
        <f t="shared" si="4"/>
        <v>0</v>
      </c>
      <c r="O8" s="270">
        <f t="shared" si="5"/>
        <v>0</v>
      </c>
      <c r="P8" s="154">
        <f t="shared" si="6"/>
        <v>0</v>
      </c>
      <c r="Q8" s="99">
        <f t="shared" si="7"/>
        <v>0</v>
      </c>
      <c r="R8" s="82"/>
    </row>
    <row r="9" spans="1:18">
      <c r="A9" s="76">
        <f>+☆start!B12</f>
        <v>3</v>
      </c>
      <c r="B9" s="76">
        <f>+☆start!C12</f>
        <v>30</v>
      </c>
      <c r="C9" s="204" t="str">
        <f>+☆start!D12</f>
        <v>水</v>
      </c>
      <c r="D9" s="160">
        <f>+A!$D$9</f>
        <v>0</v>
      </c>
      <c r="E9" s="400"/>
      <c r="F9" s="400"/>
      <c r="G9" s="401"/>
      <c r="H9" s="397">
        <f t="shared" si="1"/>
        <v>0</v>
      </c>
      <c r="I9" s="397">
        <f t="shared" si="2"/>
        <v>0</v>
      </c>
      <c r="J9" s="406">
        <f t="shared" si="3"/>
        <v>0</v>
      </c>
      <c r="K9" s="537">
        <f>IF((J9-H9-I9)&gt;☆start!$AL$6,☆start!$AL$6,(J9-I9-H9))</f>
        <v>0</v>
      </c>
      <c r="L9" s="538">
        <f>IF((J9-H9-I9)&gt;☆start!$AL$6,(J9-I9-H9)-☆start!$AL$6,0)</f>
        <v>0</v>
      </c>
      <c r="M9" s="86">
        <f t="shared" si="0"/>
        <v>0</v>
      </c>
      <c r="N9" s="154">
        <f t="shared" si="4"/>
        <v>0</v>
      </c>
      <c r="O9" s="270">
        <f t="shared" si="5"/>
        <v>0</v>
      </c>
      <c r="P9" s="154">
        <f t="shared" si="6"/>
        <v>0</v>
      </c>
      <c r="Q9" s="99">
        <f t="shared" si="7"/>
        <v>0</v>
      </c>
      <c r="R9" s="82"/>
    </row>
    <row r="10" spans="1:18">
      <c r="A10" s="76">
        <f>+☆start!B13</f>
        <v>3</v>
      </c>
      <c r="B10" s="76">
        <f>+☆start!C13</f>
        <v>31</v>
      </c>
      <c r="C10" s="204" t="str">
        <f>+☆start!D13</f>
        <v>木</v>
      </c>
      <c r="D10" s="160">
        <f>+A!$D$10</f>
        <v>0</v>
      </c>
      <c r="E10" s="400"/>
      <c r="F10" s="400"/>
      <c r="G10" s="401"/>
      <c r="H10" s="397">
        <f t="shared" si="1"/>
        <v>0</v>
      </c>
      <c r="I10" s="397">
        <f t="shared" si="2"/>
        <v>0</v>
      </c>
      <c r="J10" s="406">
        <f t="shared" si="3"/>
        <v>0</v>
      </c>
      <c r="K10" s="537">
        <f>IF((J10-H10-I10)&gt;☆start!$AL$6,☆start!$AL$6,(J10-I10-H10))</f>
        <v>0</v>
      </c>
      <c r="L10" s="538">
        <f>IF((J10-H10-I10)&gt;☆start!$AL$6,(J10-I10-H10)-☆start!$AL$6,0)</f>
        <v>0</v>
      </c>
      <c r="M10" s="86">
        <f t="shared" si="0"/>
        <v>0</v>
      </c>
      <c r="N10" s="154">
        <f t="shared" si="4"/>
        <v>0</v>
      </c>
      <c r="O10" s="270">
        <f t="shared" si="5"/>
        <v>0</v>
      </c>
      <c r="P10" s="154">
        <f t="shared" si="6"/>
        <v>0</v>
      </c>
      <c r="Q10" s="99">
        <f t="shared" si="7"/>
        <v>0</v>
      </c>
      <c r="R10" s="82"/>
    </row>
    <row r="11" spans="1:18">
      <c r="A11" s="76">
        <f>+☆start!B14</f>
        <v>4</v>
      </c>
      <c r="B11" s="76">
        <f>+☆start!C14</f>
        <v>1</v>
      </c>
      <c r="C11" s="204" t="str">
        <f>+☆start!D14</f>
        <v>金</v>
      </c>
      <c r="D11" s="160">
        <f>+A!$D$11</f>
        <v>0</v>
      </c>
      <c r="E11" s="400"/>
      <c r="F11" s="400"/>
      <c r="G11" s="401"/>
      <c r="H11" s="397">
        <f t="shared" si="1"/>
        <v>0</v>
      </c>
      <c r="I11" s="397">
        <f t="shared" si="2"/>
        <v>0</v>
      </c>
      <c r="J11" s="406">
        <f t="shared" si="3"/>
        <v>0</v>
      </c>
      <c r="K11" s="537">
        <f>IF((J11-H11-I11)&gt;☆start!$AL$6,☆start!$AL$6,(J11-I11-H11))</f>
        <v>0</v>
      </c>
      <c r="L11" s="538">
        <f>IF((J11-H11-I11)&gt;☆start!$AL$6,(J11-I11-H11)-☆start!$AL$6,0)</f>
        <v>0</v>
      </c>
      <c r="M11" s="86">
        <f t="shared" si="0"/>
        <v>0</v>
      </c>
      <c r="N11" s="154">
        <f t="shared" si="4"/>
        <v>0</v>
      </c>
      <c r="O11" s="270">
        <f t="shared" si="5"/>
        <v>0</v>
      </c>
      <c r="P11" s="154">
        <f t="shared" si="6"/>
        <v>0</v>
      </c>
      <c r="Q11" s="99">
        <f t="shared" si="7"/>
        <v>0</v>
      </c>
      <c r="R11" s="82"/>
    </row>
    <row r="12" spans="1:18">
      <c r="A12" s="76">
        <f>+☆start!B15</f>
        <v>4</v>
      </c>
      <c r="B12" s="76">
        <f>+☆start!C15</f>
        <v>2</v>
      </c>
      <c r="C12" s="204" t="str">
        <f>+☆start!D15</f>
        <v>土</v>
      </c>
      <c r="D12" s="160" t="str">
        <f>+A!$D$12</f>
        <v>Q</v>
      </c>
      <c r="E12" s="400"/>
      <c r="F12" s="400"/>
      <c r="G12" s="401"/>
      <c r="H12" s="397">
        <f t="shared" si="1"/>
        <v>0</v>
      </c>
      <c r="I12" s="397">
        <f t="shared" si="2"/>
        <v>0</v>
      </c>
      <c r="J12" s="406">
        <f t="shared" si="3"/>
        <v>0</v>
      </c>
      <c r="K12" s="537">
        <f>IF((J12-H12-I12)&gt;☆start!$AL$6,☆start!$AL$6,(J12-I12-H12))</f>
        <v>0</v>
      </c>
      <c r="L12" s="538">
        <f>IF((J12-H12-I12)&gt;☆start!$AL$6,(J12-I12-H12)-☆start!$AL$6,0)</f>
        <v>0</v>
      </c>
      <c r="M12" s="86">
        <f t="shared" si="0"/>
        <v>0</v>
      </c>
      <c r="N12" s="154">
        <f t="shared" si="4"/>
        <v>0</v>
      </c>
      <c r="O12" s="270">
        <f t="shared" si="5"/>
        <v>0</v>
      </c>
      <c r="P12" s="154">
        <f t="shared" si="6"/>
        <v>0</v>
      </c>
      <c r="Q12" s="99">
        <f t="shared" si="7"/>
        <v>0</v>
      </c>
      <c r="R12" s="82"/>
    </row>
    <row r="13" spans="1:18">
      <c r="A13" s="76">
        <f>+☆start!B16</f>
        <v>4</v>
      </c>
      <c r="B13" s="76">
        <f>+☆start!C16</f>
        <v>3</v>
      </c>
      <c r="C13" s="204" t="str">
        <f>+☆start!D16</f>
        <v>日</v>
      </c>
      <c r="D13" s="160" t="str">
        <f>+A!$D$13</f>
        <v>Q</v>
      </c>
      <c r="E13" s="400"/>
      <c r="F13" s="400"/>
      <c r="G13" s="401"/>
      <c r="H13" s="397">
        <f t="shared" si="1"/>
        <v>0</v>
      </c>
      <c r="I13" s="397">
        <f t="shared" si="2"/>
        <v>0</v>
      </c>
      <c r="J13" s="406">
        <f t="shared" si="3"/>
        <v>0</v>
      </c>
      <c r="K13" s="537">
        <f>IF((J13-H13-I13)&gt;☆start!$AL$6,☆start!$AL$6,(J13-I13-H13))</f>
        <v>0</v>
      </c>
      <c r="L13" s="538">
        <f>IF((J13-H13-I13)&gt;☆start!$AL$6,(J13-I13-H13)-☆start!$AL$6,0)</f>
        <v>0</v>
      </c>
      <c r="M13" s="86">
        <f t="shared" si="0"/>
        <v>0</v>
      </c>
      <c r="N13" s="154">
        <f t="shared" si="4"/>
        <v>0</v>
      </c>
      <c r="O13" s="270">
        <f t="shared" si="5"/>
        <v>0</v>
      </c>
      <c r="P13" s="154">
        <f t="shared" si="6"/>
        <v>0</v>
      </c>
      <c r="Q13" s="99">
        <f t="shared" si="7"/>
        <v>0</v>
      </c>
    </row>
    <row r="14" spans="1:18">
      <c r="A14" s="76">
        <f>+☆start!B17</f>
        <v>4</v>
      </c>
      <c r="B14" s="76">
        <f>+☆start!C17</f>
        <v>4</v>
      </c>
      <c r="C14" s="204" t="str">
        <f>+☆start!D17</f>
        <v>月</v>
      </c>
      <c r="D14" s="160">
        <f>+A!$D$14</f>
        <v>0</v>
      </c>
      <c r="E14" s="400"/>
      <c r="F14" s="400"/>
      <c r="G14" s="401"/>
      <c r="H14" s="397">
        <f t="shared" si="1"/>
        <v>0</v>
      </c>
      <c r="I14" s="397">
        <f t="shared" si="2"/>
        <v>0</v>
      </c>
      <c r="J14" s="406">
        <f t="shared" si="3"/>
        <v>0</v>
      </c>
      <c r="K14" s="537">
        <f>IF((J14-H14-I14)&gt;☆start!$AL$6,☆start!$AL$6,(J14-I14-H14))</f>
        <v>0</v>
      </c>
      <c r="L14" s="538">
        <f>IF((J14-H14-I14)&gt;☆start!$AL$6,(J14-I14-H14)-☆start!$AL$6,0)</f>
        <v>0</v>
      </c>
      <c r="M14" s="86">
        <f t="shared" si="0"/>
        <v>0</v>
      </c>
      <c r="N14" s="154">
        <f t="shared" si="4"/>
        <v>0</v>
      </c>
      <c r="O14" s="270">
        <f t="shared" si="5"/>
        <v>0</v>
      </c>
      <c r="P14" s="154">
        <f t="shared" si="6"/>
        <v>0</v>
      </c>
      <c r="Q14" s="99">
        <f t="shared" si="7"/>
        <v>0</v>
      </c>
      <c r="R14" s="82"/>
    </row>
    <row r="15" spans="1:18">
      <c r="A15" s="76">
        <f>+☆start!B18</f>
        <v>4</v>
      </c>
      <c r="B15" s="76">
        <f>+☆start!C18</f>
        <v>5</v>
      </c>
      <c r="C15" s="204" t="str">
        <f>+☆start!D18</f>
        <v>火</v>
      </c>
      <c r="D15" s="160">
        <f>+A!$D$15</f>
        <v>0</v>
      </c>
      <c r="E15" s="400"/>
      <c r="F15" s="400"/>
      <c r="G15" s="401"/>
      <c r="H15" s="397">
        <f t="shared" si="1"/>
        <v>0</v>
      </c>
      <c r="I15" s="397">
        <f t="shared" si="2"/>
        <v>0</v>
      </c>
      <c r="J15" s="406">
        <f t="shared" si="3"/>
        <v>0</v>
      </c>
      <c r="K15" s="537">
        <f>IF((J15-H15-I15)&gt;☆start!$AL$6,☆start!$AL$6,(J15-I15-H15))</f>
        <v>0</v>
      </c>
      <c r="L15" s="538">
        <f>IF((J15-H15-I15)&gt;☆start!$AL$6,(J15-I15-H15)-☆start!$AL$6,0)</f>
        <v>0</v>
      </c>
      <c r="M15" s="86">
        <f t="shared" si="0"/>
        <v>0</v>
      </c>
      <c r="N15" s="154">
        <f t="shared" si="4"/>
        <v>0</v>
      </c>
      <c r="O15" s="270">
        <f t="shared" si="5"/>
        <v>0</v>
      </c>
      <c r="P15" s="154">
        <f t="shared" si="6"/>
        <v>0</v>
      </c>
      <c r="Q15" s="99">
        <f t="shared" si="7"/>
        <v>0</v>
      </c>
      <c r="R15" s="82"/>
    </row>
    <row r="16" spans="1:18">
      <c r="A16" s="76">
        <f>+☆start!B19</f>
        <v>4</v>
      </c>
      <c r="B16" s="76">
        <f>+☆start!C19</f>
        <v>6</v>
      </c>
      <c r="C16" s="204" t="str">
        <f>+☆start!D19</f>
        <v>水</v>
      </c>
      <c r="D16" s="160">
        <f>+A!$D$16</f>
        <v>0</v>
      </c>
      <c r="E16" s="400"/>
      <c r="F16" s="400"/>
      <c r="G16" s="401"/>
      <c r="H16" s="397">
        <f t="shared" si="1"/>
        <v>0</v>
      </c>
      <c r="I16" s="397">
        <f t="shared" si="2"/>
        <v>0</v>
      </c>
      <c r="J16" s="406">
        <f t="shared" si="3"/>
        <v>0</v>
      </c>
      <c r="K16" s="537">
        <f>IF((J16-H16-I16)&gt;☆start!$AL$6,☆start!$AL$6,(J16-I16-H16))</f>
        <v>0</v>
      </c>
      <c r="L16" s="538">
        <f>IF((J16-H16-I16)&gt;☆start!$AL$6,(J16-I16-H16)-☆start!$AL$6,0)</f>
        <v>0</v>
      </c>
      <c r="M16" s="86">
        <f t="shared" si="0"/>
        <v>0</v>
      </c>
      <c r="N16" s="154">
        <f t="shared" si="4"/>
        <v>0</v>
      </c>
      <c r="O16" s="270">
        <f t="shared" si="5"/>
        <v>0</v>
      </c>
      <c r="P16" s="154">
        <f t="shared" si="6"/>
        <v>0</v>
      </c>
      <c r="Q16" s="99">
        <f t="shared" si="7"/>
        <v>0</v>
      </c>
      <c r="R16" s="82"/>
    </row>
    <row r="17" spans="1:18">
      <c r="A17" s="76">
        <f>+☆start!B20</f>
        <v>4</v>
      </c>
      <c r="B17" s="76">
        <f>+☆start!C20</f>
        <v>7</v>
      </c>
      <c r="C17" s="204" t="str">
        <f>+☆start!D20</f>
        <v>木</v>
      </c>
      <c r="D17" s="160">
        <f>+A!$D$17</f>
        <v>0</v>
      </c>
      <c r="E17" s="400"/>
      <c r="F17" s="400"/>
      <c r="G17" s="401"/>
      <c r="H17" s="397">
        <f t="shared" si="1"/>
        <v>0</v>
      </c>
      <c r="I17" s="397">
        <f t="shared" si="2"/>
        <v>0</v>
      </c>
      <c r="J17" s="406">
        <f t="shared" si="3"/>
        <v>0</v>
      </c>
      <c r="K17" s="537">
        <f>IF((J17-H17-I17)&gt;☆start!$AL$6,☆start!$AL$6,(J17-I17-H17))</f>
        <v>0</v>
      </c>
      <c r="L17" s="538">
        <f>IF((J17-H17-I17)&gt;☆start!$AL$6,(J17-I17-H17)-☆start!$AL$6,0)</f>
        <v>0</v>
      </c>
      <c r="M17" s="86">
        <f t="shared" si="0"/>
        <v>0</v>
      </c>
      <c r="N17" s="154">
        <f t="shared" si="4"/>
        <v>0</v>
      </c>
      <c r="O17" s="270">
        <f t="shared" si="5"/>
        <v>0</v>
      </c>
      <c r="P17" s="154">
        <f t="shared" si="6"/>
        <v>0</v>
      </c>
      <c r="Q17" s="99">
        <f t="shared" si="7"/>
        <v>0</v>
      </c>
      <c r="R17" s="82"/>
    </row>
    <row r="18" spans="1:18">
      <c r="A18" s="76">
        <f>+☆start!B21</f>
        <v>4</v>
      </c>
      <c r="B18" s="76">
        <f>+☆start!C21</f>
        <v>8</v>
      </c>
      <c r="C18" s="204" t="str">
        <f>+☆start!D21</f>
        <v>金</v>
      </c>
      <c r="D18" s="160">
        <f>+A!$D$18</f>
        <v>0</v>
      </c>
      <c r="E18" s="400"/>
      <c r="F18" s="400"/>
      <c r="G18" s="401"/>
      <c r="H18" s="397">
        <f t="shared" si="1"/>
        <v>0</v>
      </c>
      <c r="I18" s="397">
        <f t="shared" si="2"/>
        <v>0</v>
      </c>
      <c r="J18" s="406">
        <f t="shared" si="3"/>
        <v>0</v>
      </c>
      <c r="K18" s="537">
        <f>IF((J18-H18-I18)&gt;☆start!$AL$6,☆start!$AL$6,(J18-I18-H18))</f>
        <v>0</v>
      </c>
      <c r="L18" s="538">
        <f>IF((J18-H18-I18)&gt;☆start!$AL$6,(J18-I18-H18)-☆start!$AL$6,0)</f>
        <v>0</v>
      </c>
      <c r="M18" s="86">
        <f t="shared" si="0"/>
        <v>0</v>
      </c>
      <c r="N18" s="154">
        <f t="shared" si="4"/>
        <v>0</v>
      </c>
      <c r="O18" s="270">
        <f t="shared" si="5"/>
        <v>0</v>
      </c>
      <c r="P18" s="154">
        <f t="shared" si="6"/>
        <v>0</v>
      </c>
      <c r="Q18" s="99">
        <f t="shared" si="7"/>
        <v>0</v>
      </c>
      <c r="R18" s="82"/>
    </row>
    <row r="19" spans="1:18">
      <c r="A19" s="76">
        <f>+☆start!B22</f>
        <v>4</v>
      </c>
      <c r="B19" s="76">
        <f>+☆start!C22</f>
        <v>9</v>
      </c>
      <c r="C19" s="204" t="str">
        <f>+☆start!D22</f>
        <v>土</v>
      </c>
      <c r="D19" s="160" t="str">
        <f>+A!$D$19</f>
        <v>Q</v>
      </c>
      <c r="E19" s="400"/>
      <c r="F19" s="400"/>
      <c r="G19" s="401"/>
      <c r="H19" s="397">
        <f t="shared" si="1"/>
        <v>0</v>
      </c>
      <c r="I19" s="397">
        <f t="shared" si="2"/>
        <v>0</v>
      </c>
      <c r="J19" s="406">
        <f t="shared" si="3"/>
        <v>0</v>
      </c>
      <c r="K19" s="537">
        <f>IF((J19-H19-I19)&gt;☆start!$AL$6,☆start!$AL$6,(J19-I19-H19))</f>
        <v>0</v>
      </c>
      <c r="L19" s="538">
        <f>IF((J19-H19-I19)&gt;☆start!$AL$6,(J19-I19-H19)-☆start!$AL$6,0)</f>
        <v>0</v>
      </c>
      <c r="M19" s="86">
        <f t="shared" si="0"/>
        <v>0</v>
      </c>
      <c r="N19" s="154">
        <f t="shared" si="4"/>
        <v>0</v>
      </c>
      <c r="O19" s="270">
        <f t="shared" si="5"/>
        <v>0</v>
      </c>
      <c r="P19" s="154">
        <f t="shared" si="6"/>
        <v>0</v>
      </c>
      <c r="Q19" s="99">
        <f t="shared" si="7"/>
        <v>0</v>
      </c>
      <c r="R19" s="82"/>
    </row>
    <row r="20" spans="1:18">
      <c r="A20" s="76">
        <f>+☆start!B23</f>
        <v>4</v>
      </c>
      <c r="B20" s="76">
        <f>+☆start!C23</f>
        <v>10</v>
      </c>
      <c r="C20" s="204" t="str">
        <f>+☆start!D23</f>
        <v>日</v>
      </c>
      <c r="D20" s="160" t="str">
        <f>+A!$D$20</f>
        <v>Q</v>
      </c>
      <c r="E20" s="400"/>
      <c r="F20" s="400"/>
      <c r="G20" s="401"/>
      <c r="H20" s="397">
        <f t="shared" si="1"/>
        <v>0</v>
      </c>
      <c r="I20" s="397">
        <f t="shared" si="2"/>
        <v>0</v>
      </c>
      <c r="J20" s="406">
        <f t="shared" si="3"/>
        <v>0</v>
      </c>
      <c r="K20" s="537">
        <f>IF((J20-H20-I20)&gt;☆start!$AL$6,☆start!$AL$6,(J20-I20-H20))</f>
        <v>0</v>
      </c>
      <c r="L20" s="538">
        <f>IF((J20-H20-I20)&gt;☆start!$AL$6,(J20-I20-H20)-☆start!$AL$6,0)</f>
        <v>0</v>
      </c>
      <c r="M20" s="86">
        <f t="shared" si="0"/>
        <v>0</v>
      </c>
      <c r="N20" s="154">
        <f t="shared" si="4"/>
        <v>0</v>
      </c>
      <c r="O20" s="270">
        <f t="shared" si="5"/>
        <v>0</v>
      </c>
      <c r="P20" s="154">
        <f t="shared" si="6"/>
        <v>0</v>
      </c>
      <c r="Q20" s="99">
        <f t="shared" si="7"/>
        <v>0</v>
      </c>
      <c r="R20" s="82"/>
    </row>
    <row r="21" spans="1:18">
      <c r="A21" s="76">
        <f>+☆start!B24</f>
        <v>4</v>
      </c>
      <c r="B21" s="76">
        <f>+☆start!C24</f>
        <v>11</v>
      </c>
      <c r="C21" s="204" t="str">
        <f>+☆start!D24</f>
        <v>月</v>
      </c>
      <c r="D21" s="160">
        <f>+A!$D$21</f>
        <v>0</v>
      </c>
      <c r="E21" s="400"/>
      <c r="F21" s="400"/>
      <c r="G21" s="401"/>
      <c r="H21" s="397">
        <f t="shared" si="1"/>
        <v>0</v>
      </c>
      <c r="I21" s="397">
        <f t="shared" si="2"/>
        <v>0</v>
      </c>
      <c r="J21" s="406">
        <f t="shared" si="3"/>
        <v>0</v>
      </c>
      <c r="K21" s="537">
        <f>IF((J21-H21-I21)&gt;☆start!$AL$6,☆start!$AL$6,(J21-I21-H21))</f>
        <v>0</v>
      </c>
      <c r="L21" s="538">
        <f>IF((J21-H21-I21)&gt;☆start!$AL$6,(J21-I21-H21)-☆start!$AL$6,0)</f>
        <v>0</v>
      </c>
      <c r="M21" s="86">
        <f t="shared" si="0"/>
        <v>0</v>
      </c>
      <c r="N21" s="154">
        <f t="shared" si="4"/>
        <v>0</v>
      </c>
      <c r="O21" s="270">
        <f t="shared" si="5"/>
        <v>0</v>
      </c>
      <c r="P21" s="154">
        <f t="shared" si="6"/>
        <v>0</v>
      </c>
      <c r="Q21" s="99">
        <f t="shared" si="7"/>
        <v>0</v>
      </c>
      <c r="R21" s="82"/>
    </row>
    <row r="22" spans="1:18">
      <c r="A22" s="76">
        <f>+☆start!B25</f>
        <v>4</v>
      </c>
      <c r="B22" s="76">
        <f>+☆start!C25</f>
        <v>12</v>
      </c>
      <c r="C22" s="204" t="str">
        <f>+☆start!D25</f>
        <v>火</v>
      </c>
      <c r="D22" s="160">
        <f>+A!$D$22</f>
        <v>0</v>
      </c>
      <c r="E22" s="400"/>
      <c r="F22" s="400"/>
      <c r="G22" s="401"/>
      <c r="H22" s="397">
        <f t="shared" si="1"/>
        <v>0</v>
      </c>
      <c r="I22" s="397">
        <f t="shared" si="2"/>
        <v>0</v>
      </c>
      <c r="J22" s="406">
        <f t="shared" si="3"/>
        <v>0</v>
      </c>
      <c r="K22" s="537">
        <f>IF((J22-H22-I22)&gt;☆start!$AL$6,☆start!$AL$6,(J22-I22-H22))</f>
        <v>0</v>
      </c>
      <c r="L22" s="538">
        <f>IF((J22-H22-I22)&gt;☆start!$AL$6,(J22-I22-H22)-☆start!$AL$6,0)</f>
        <v>0</v>
      </c>
      <c r="M22" s="86">
        <f t="shared" si="0"/>
        <v>0</v>
      </c>
      <c r="N22" s="154">
        <f t="shared" si="4"/>
        <v>0</v>
      </c>
      <c r="O22" s="270">
        <f t="shared" si="5"/>
        <v>0</v>
      </c>
      <c r="P22" s="154">
        <f t="shared" si="6"/>
        <v>0</v>
      </c>
      <c r="Q22" s="99">
        <f t="shared" si="7"/>
        <v>0</v>
      </c>
      <c r="R22" s="82"/>
    </row>
    <row r="23" spans="1:18">
      <c r="A23" s="76">
        <f>+☆start!B26</f>
        <v>4</v>
      </c>
      <c r="B23" s="76">
        <f>+☆start!C26</f>
        <v>13</v>
      </c>
      <c r="C23" s="204" t="str">
        <f>+☆start!D26</f>
        <v>水</v>
      </c>
      <c r="D23" s="160">
        <f>+A!$D$23</f>
        <v>0</v>
      </c>
      <c r="E23" s="400"/>
      <c r="F23" s="400"/>
      <c r="G23" s="401"/>
      <c r="H23" s="397">
        <f t="shared" si="1"/>
        <v>0</v>
      </c>
      <c r="I23" s="397">
        <f t="shared" si="2"/>
        <v>0</v>
      </c>
      <c r="J23" s="406">
        <f t="shared" si="3"/>
        <v>0</v>
      </c>
      <c r="K23" s="537">
        <f>IF((J23-H23-I23)&gt;☆start!$AL$6,☆start!$AL$6,(J23-I23-H23))</f>
        <v>0</v>
      </c>
      <c r="L23" s="538">
        <f>IF((J23-H23-I23)&gt;☆start!$AL$6,(J23-I23-H23)-☆start!$AL$6,0)</f>
        <v>0</v>
      </c>
      <c r="M23" s="86">
        <f t="shared" si="0"/>
        <v>0</v>
      </c>
      <c r="N23" s="154">
        <f t="shared" si="4"/>
        <v>0</v>
      </c>
      <c r="O23" s="270">
        <f t="shared" si="5"/>
        <v>0</v>
      </c>
      <c r="P23" s="154">
        <f t="shared" si="6"/>
        <v>0</v>
      </c>
      <c r="Q23" s="99">
        <f t="shared" si="7"/>
        <v>0</v>
      </c>
      <c r="R23" s="82"/>
    </row>
    <row r="24" spans="1:18">
      <c r="A24" s="76">
        <f>+☆start!B27</f>
        <v>4</v>
      </c>
      <c r="B24" s="76">
        <f>+☆start!C27</f>
        <v>14</v>
      </c>
      <c r="C24" s="204" t="str">
        <f>+☆start!D27</f>
        <v>木</v>
      </c>
      <c r="D24" s="160">
        <f>+A!$D$24</f>
        <v>0</v>
      </c>
      <c r="E24" s="400"/>
      <c r="F24" s="400"/>
      <c r="G24" s="401"/>
      <c r="H24" s="397">
        <f t="shared" si="1"/>
        <v>0</v>
      </c>
      <c r="I24" s="397">
        <f t="shared" si="2"/>
        <v>0</v>
      </c>
      <c r="J24" s="406">
        <f t="shared" si="3"/>
        <v>0</v>
      </c>
      <c r="K24" s="537">
        <f>IF((J24-H24-I24)&gt;☆start!$AL$6,☆start!$AL$6,(J24-I24-H24))</f>
        <v>0</v>
      </c>
      <c r="L24" s="538">
        <f>IF((J24-H24-I24)&gt;☆start!$AL$6,(J24-I24-H24)-☆start!$AL$6,0)</f>
        <v>0</v>
      </c>
      <c r="M24" s="86">
        <f t="shared" si="0"/>
        <v>0</v>
      </c>
      <c r="N24" s="154">
        <f t="shared" si="4"/>
        <v>0</v>
      </c>
      <c r="O24" s="270">
        <f t="shared" si="5"/>
        <v>0</v>
      </c>
      <c r="P24" s="154">
        <f t="shared" si="6"/>
        <v>0</v>
      </c>
      <c r="Q24" s="99">
        <f t="shared" si="7"/>
        <v>0</v>
      </c>
      <c r="R24" s="82"/>
    </row>
    <row r="25" spans="1:18">
      <c r="A25" s="76">
        <f>+☆start!B28</f>
        <v>4</v>
      </c>
      <c r="B25" s="76">
        <f>+☆start!C28</f>
        <v>15</v>
      </c>
      <c r="C25" s="204" t="str">
        <f>+☆start!D28</f>
        <v>金</v>
      </c>
      <c r="D25" s="160">
        <f>+A!$D$25</f>
        <v>0</v>
      </c>
      <c r="E25" s="400"/>
      <c r="F25" s="400"/>
      <c r="G25" s="401"/>
      <c r="H25" s="397">
        <f t="shared" si="1"/>
        <v>0</v>
      </c>
      <c r="I25" s="397">
        <f t="shared" si="2"/>
        <v>0</v>
      </c>
      <c r="J25" s="406">
        <f t="shared" si="3"/>
        <v>0</v>
      </c>
      <c r="K25" s="537">
        <f>IF((J25-H25-I25)&gt;☆start!$AL$6,☆start!$AL$6,(J25-I25-H25))</f>
        <v>0</v>
      </c>
      <c r="L25" s="538">
        <f>IF((J25-H25-I25)&gt;☆start!$AL$6,(J25-I25-H25)-☆start!$AL$6,0)</f>
        <v>0</v>
      </c>
      <c r="M25" s="86">
        <f t="shared" si="0"/>
        <v>0</v>
      </c>
      <c r="N25" s="154">
        <f t="shared" si="4"/>
        <v>0</v>
      </c>
      <c r="O25" s="270">
        <f t="shared" si="5"/>
        <v>0</v>
      </c>
      <c r="P25" s="154">
        <f t="shared" si="6"/>
        <v>0</v>
      </c>
      <c r="Q25" s="99">
        <f t="shared" si="7"/>
        <v>0</v>
      </c>
      <c r="R25" s="82"/>
    </row>
    <row r="26" spans="1:18">
      <c r="A26" s="76">
        <f>+☆start!B29</f>
        <v>4</v>
      </c>
      <c r="B26" s="76">
        <f>+☆start!C29</f>
        <v>16</v>
      </c>
      <c r="C26" s="204" t="str">
        <f>+☆start!D29</f>
        <v>土</v>
      </c>
      <c r="D26" s="160" t="str">
        <f>+A!$D$26</f>
        <v>Q</v>
      </c>
      <c r="E26" s="400"/>
      <c r="F26" s="400"/>
      <c r="G26" s="401"/>
      <c r="H26" s="397">
        <f t="shared" si="1"/>
        <v>0</v>
      </c>
      <c r="I26" s="397">
        <f t="shared" si="2"/>
        <v>0</v>
      </c>
      <c r="J26" s="406">
        <f t="shared" si="3"/>
        <v>0</v>
      </c>
      <c r="K26" s="537">
        <f>IF((J26-H26-I26)&gt;☆start!$AL$6,☆start!$AL$6,(J26-I26-H26))</f>
        <v>0</v>
      </c>
      <c r="L26" s="538">
        <f>IF((J26-H26-I26)&gt;☆start!$AL$6,(J26-I26-H26)-☆start!$AL$6,0)</f>
        <v>0</v>
      </c>
      <c r="M26" s="86">
        <f t="shared" si="0"/>
        <v>0</v>
      </c>
      <c r="N26" s="154">
        <f t="shared" si="4"/>
        <v>0</v>
      </c>
      <c r="O26" s="270">
        <f t="shared" si="5"/>
        <v>0</v>
      </c>
      <c r="P26" s="154">
        <f t="shared" si="6"/>
        <v>0</v>
      </c>
      <c r="Q26" s="99">
        <f t="shared" si="7"/>
        <v>0</v>
      </c>
      <c r="R26" s="82"/>
    </row>
    <row r="27" spans="1:18">
      <c r="A27" s="76">
        <f>+☆start!B30</f>
        <v>4</v>
      </c>
      <c r="B27" s="76">
        <f>+☆start!C30</f>
        <v>17</v>
      </c>
      <c r="C27" s="204" t="str">
        <f>+☆start!D30</f>
        <v>日</v>
      </c>
      <c r="D27" s="160" t="str">
        <f>+A!$D$27</f>
        <v>Q</v>
      </c>
      <c r="E27" s="400"/>
      <c r="F27" s="400"/>
      <c r="G27" s="401"/>
      <c r="H27" s="397">
        <f t="shared" si="1"/>
        <v>0</v>
      </c>
      <c r="I27" s="397">
        <f t="shared" si="2"/>
        <v>0</v>
      </c>
      <c r="J27" s="406">
        <f t="shared" si="3"/>
        <v>0</v>
      </c>
      <c r="K27" s="537">
        <f>IF((J27-H27-I27)&gt;☆start!$AL$6,☆start!$AL$6,(J27-I27-H27))</f>
        <v>0</v>
      </c>
      <c r="L27" s="538">
        <f>IF((J27-H27-I27)&gt;☆start!$AL$6,(J27-I27-H27)-☆start!$AL$6,0)</f>
        <v>0</v>
      </c>
      <c r="M27" s="86">
        <f t="shared" si="0"/>
        <v>0</v>
      </c>
      <c r="N27" s="154">
        <f t="shared" si="4"/>
        <v>0</v>
      </c>
      <c r="O27" s="270">
        <f t="shared" si="5"/>
        <v>0</v>
      </c>
      <c r="P27" s="154">
        <f t="shared" si="6"/>
        <v>0</v>
      </c>
      <c r="Q27" s="99">
        <f t="shared" si="7"/>
        <v>0</v>
      </c>
      <c r="R27" s="82"/>
    </row>
    <row r="28" spans="1:18">
      <c r="A28" s="76">
        <f>+☆start!B31</f>
        <v>4</v>
      </c>
      <c r="B28" s="76">
        <f>+☆start!C31</f>
        <v>18</v>
      </c>
      <c r="C28" s="204" t="str">
        <f>+☆start!D31</f>
        <v>月</v>
      </c>
      <c r="D28" s="160">
        <f>+A!$D$28</f>
        <v>0</v>
      </c>
      <c r="E28" s="400"/>
      <c r="F28" s="400"/>
      <c r="G28" s="401"/>
      <c r="H28" s="397">
        <f t="shared" si="1"/>
        <v>0</v>
      </c>
      <c r="I28" s="397">
        <f t="shared" si="2"/>
        <v>0</v>
      </c>
      <c r="J28" s="406">
        <f t="shared" si="3"/>
        <v>0</v>
      </c>
      <c r="K28" s="537">
        <f>IF((J28-H28-I28)&gt;☆start!$AL$6,☆start!$AL$6,(J28-I28-H28))</f>
        <v>0</v>
      </c>
      <c r="L28" s="538">
        <f>IF((J28-H28-I28)&gt;☆start!$AL$6,(J28-I28-H28)-☆start!$AL$6,0)</f>
        <v>0</v>
      </c>
      <c r="M28" s="86">
        <f t="shared" si="0"/>
        <v>0</v>
      </c>
      <c r="N28" s="154">
        <f t="shared" si="4"/>
        <v>0</v>
      </c>
      <c r="O28" s="270">
        <f t="shared" si="5"/>
        <v>0</v>
      </c>
      <c r="P28" s="154">
        <f t="shared" si="6"/>
        <v>0</v>
      </c>
      <c r="Q28" s="99">
        <f t="shared" si="7"/>
        <v>0</v>
      </c>
      <c r="R28" s="82"/>
    </row>
    <row r="29" spans="1:18">
      <c r="A29" s="76">
        <f>+☆start!B32</f>
        <v>4</v>
      </c>
      <c r="B29" s="76">
        <f>+☆start!C32</f>
        <v>19</v>
      </c>
      <c r="C29" s="204" t="str">
        <f>+☆start!D32</f>
        <v>火</v>
      </c>
      <c r="D29" s="160">
        <f>+A!$D$29</f>
        <v>0</v>
      </c>
      <c r="E29" s="400"/>
      <c r="F29" s="400"/>
      <c r="G29" s="401"/>
      <c r="H29" s="397">
        <f t="shared" si="1"/>
        <v>0</v>
      </c>
      <c r="I29" s="397">
        <f t="shared" si="2"/>
        <v>0</v>
      </c>
      <c r="J29" s="406">
        <f t="shared" si="3"/>
        <v>0</v>
      </c>
      <c r="K29" s="537">
        <f>IF((J29-H29-I29)&gt;☆start!$AL$6,☆start!$AL$6,(J29-I29-H29))</f>
        <v>0</v>
      </c>
      <c r="L29" s="538">
        <f>IF((J29-H29-I29)&gt;☆start!$AL$6,(J29-I29-H29)-☆start!$AL$6,0)</f>
        <v>0</v>
      </c>
      <c r="M29" s="86">
        <f t="shared" si="0"/>
        <v>0</v>
      </c>
      <c r="N29" s="154">
        <f t="shared" si="4"/>
        <v>0</v>
      </c>
      <c r="O29" s="270">
        <f t="shared" si="5"/>
        <v>0</v>
      </c>
      <c r="P29" s="154">
        <f t="shared" si="6"/>
        <v>0</v>
      </c>
      <c r="Q29" s="99">
        <f t="shared" ref="Q29:Q35" si="8">SUM(M29:P29)</f>
        <v>0</v>
      </c>
      <c r="R29" s="82"/>
    </row>
    <row r="30" spans="1:18">
      <c r="A30" s="76">
        <f>+☆start!B33</f>
        <v>4</v>
      </c>
      <c r="B30" s="76">
        <f>+☆start!C33</f>
        <v>20</v>
      </c>
      <c r="C30" s="204" t="str">
        <f>+☆start!D33</f>
        <v>水</v>
      </c>
      <c r="D30" s="160">
        <f>+A!$D$30</f>
        <v>0</v>
      </c>
      <c r="E30" s="400"/>
      <c r="F30" s="400"/>
      <c r="G30" s="401"/>
      <c r="H30" s="397">
        <f t="shared" si="1"/>
        <v>0</v>
      </c>
      <c r="I30" s="397">
        <f t="shared" si="2"/>
        <v>0</v>
      </c>
      <c r="J30" s="406">
        <f t="shared" si="3"/>
        <v>0</v>
      </c>
      <c r="K30" s="537">
        <f>IF((J30-H30-I30)&gt;☆start!$AL$6,☆start!$AL$6,(J30-I30-H30))</f>
        <v>0</v>
      </c>
      <c r="L30" s="538">
        <f>IF((J30-H30-I30)&gt;☆start!$AL$6,(J30-I30-H30)-☆start!$AL$6,0)</f>
        <v>0</v>
      </c>
      <c r="M30" s="86">
        <f t="shared" si="0"/>
        <v>0</v>
      </c>
      <c r="N30" s="154">
        <f t="shared" si="4"/>
        <v>0</v>
      </c>
      <c r="O30" s="270">
        <f t="shared" si="5"/>
        <v>0</v>
      </c>
      <c r="P30" s="154">
        <f t="shared" si="6"/>
        <v>0</v>
      </c>
      <c r="Q30" s="99">
        <f t="shared" si="8"/>
        <v>0</v>
      </c>
      <c r="R30" s="82"/>
    </row>
    <row r="31" spans="1:18">
      <c r="A31" s="76">
        <f>+☆start!B34</f>
        <v>4</v>
      </c>
      <c r="B31" s="76">
        <f>+☆start!C34</f>
        <v>21</v>
      </c>
      <c r="C31" s="204" t="str">
        <f>+☆start!D34</f>
        <v>木</v>
      </c>
      <c r="D31" s="160">
        <f>+A!$D$31</f>
        <v>0</v>
      </c>
      <c r="E31" s="400"/>
      <c r="F31" s="400"/>
      <c r="G31" s="401"/>
      <c r="H31" s="397">
        <f t="shared" si="1"/>
        <v>0</v>
      </c>
      <c r="I31" s="397">
        <f t="shared" si="2"/>
        <v>0</v>
      </c>
      <c r="J31" s="406">
        <f t="shared" si="3"/>
        <v>0</v>
      </c>
      <c r="K31" s="537">
        <f>IF((J31-H31-I31)&gt;☆start!$AL$6,☆start!$AL$6,(J31-I31-H31))</f>
        <v>0</v>
      </c>
      <c r="L31" s="538">
        <f>IF((J31-H31-I31)&gt;☆start!$AL$6,(J31-I31-H31)-☆start!$AL$6,0)</f>
        <v>0</v>
      </c>
      <c r="M31" s="86">
        <f t="shared" si="0"/>
        <v>0</v>
      </c>
      <c r="N31" s="154">
        <f t="shared" si="4"/>
        <v>0</v>
      </c>
      <c r="O31" s="270">
        <f t="shared" si="5"/>
        <v>0</v>
      </c>
      <c r="P31" s="154">
        <f t="shared" si="6"/>
        <v>0</v>
      </c>
      <c r="Q31" s="99">
        <f t="shared" si="8"/>
        <v>0</v>
      </c>
      <c r="R31" s="82"/>
    </row>
    <row r="32" spans="1:18">
      <c r="A32" s="76">
        <f>+☆start!B35</f>
        <v>4</v>
      </c>
      <c r="B32" s="76">
        <f>+☆start!C35</f>
        <v>22</v>
      </c>
      <c r="C32" s="204" t="str">
        <f>+☆start!D35</f>
        <v>金</v>
      </c>
      <c r="D32" s="160">
        <f>+A!$D$32</f>
        <v>0</v>
      </c>
      <c r="E32" s="400"/>
      <c r="F32" s="400"/>
      <c r="G32" s="401"/>
      <c r="H32" s="397">
        <f t="shared" si="1"/>
        <v>0</v>
      </c>
      <c r="I32" s="397">
        <f t="shared" si="2"/>
        <v>0</v>
      </c>
      <c r="J32" s="406">
        <f t="shared" si="3"/>
        <v>0</v>
      </c>
      <c r="K32" s="537">
        <f>IF((J32-H32-I32)&gt;☆start!$AL$6,☆start!$AL$6,(J32-I32-H32))</f>
        <v>0</v>
      </c>
      <c r="L32" s="538">
        <f>IF((J32-H32-I32)&gt;☆start!$AL$6,(J32-I32-H32)-☆start!$AL$6,0)</f>
        <v>0</v>
      </c>
      <c r="M32" s="86">
        <f t="shared" si="0"/>
        <v>0</v>
      </c>
      <c r="N32" s="154">
        <f t="shared" si="4"/>
        <v>0</v>
      </c>
      <c r="O32" s="270">
        <f t="shared" si="5"/>
        <v>0</v>
      </c>
      <c r="P32" s="154">
        <f t="shared" si="6"/>
        <v>0</v>
      </c>
      <c r="Q32" s="99">
        <f t="shared" si="8"/>
        <v>0</v>
      </c>
      <c r="R32" s="82"/>
    </row>
    <row r="33" spans="1:18">
      <c r="A33" s="76">
        <f>+☆start!B36</f>
        <v>4</v>
      </c>
      <c r="B33" s="76">
        <f>+☆start!C36</f>
        <v>23</v>
      </c>
      <c r="C33" s="204" t="str">
        <f>+☆start!D36</f>
        <v>土</v>
      </c>
      <c r="D33" s="160" t="str">
        <f>+A!$D$33</f>
        <v>Q</v>
      </c>
      <c r="E33" s="400"/>
      <c r="F33" s="400"/>
      <c r="G33" s="401"/>
      <c r="H33" s="397">
        <f t="shared" si="1"/>
        <v>0</v>
      </c>
      <c r="I33" s="397">
        <f t="shared" si="2"/>
        <v>0</v>
      </c>
      <c r="J33" s="406">
        <f t="shared" si="3"/>
        <v>0</v>
      </c>
      <c r="K33" s="537">
        <f>IF((J33-H33-I33)&gt;☆start!$AL$6,☆start!$AL$6,(J33-I33-H33))</f>
        <v>0</v>
      </c>
      <c r="L33" s="538">
        <f>IF((J33-H33-I33)&gt;☆start!$AL$6,(J33-I33-H33)-☆start!$AL$6,0)</f>
        <v>0</v>
      </c>
      <c r="M33" s="86">
        <f t="shared" si="0"/>
        <v>0</v>
      </c>
      <c r="N33" s="154">
        <f t="shared" si="4"/>
        <v>0</v>
      </c>
      <c r="O33" s="270">
        <f t="shared" si="5"/>
        <v>0</v>
      </c>
      <c r="P33" s="154">
        <f t="shared" si="6"/>
        <v>0</v>
      </c>
      <c r="Q33" s="99">
        <f t="shared" si="8"/>
        <v>0</v>
      </c>
      <c r="R33" s="82"/>
    </row>
    <row r="34" spans="1:18">
      <c r="A34" s="76">
        <f>+☆start!B37</f>
        <v>4</v>
      </c>
      <c r="B34" s="76">
        <f>+☆start!C37</f>
        <v>24</v>
      </c>
      <c r="C34" s="204" t="str">
        <f>+☆start!D37</f>
        <v>日</v>
      </c>
      <c r="D34" s="160" t="str">
        <f>+A!$D$34</f>
        <v>Q</v>
      </c>
      <c r="E34" s="400"/>
      <c r="F34" s="400"/>
      <c r="G34" s="401"/>
      <c r="H34" s="397">
        <f t="shared" si="1"/>
        <v>0</v>
      </c>
      <c r="I34" s="397">
        <f t="shared" si="2"/>
        <v>0</v>
      </c>
      <c r="J34" s="406">
        <f t="shared" si="3"/>
        <v>0</v>
      </c>
      <c r="K34" s="537">
        <f>IF((J34-H34-I34)&gt;☆start!$AL$6,☆start!$AL$6,(J34-I34-H34))</f>
        <v>0</v>
      </c>
      <c r="L34" s="538">
        <f>IF((J34-H34-I34)&gt;☆start!$AL$6,(J34-I34-H34)-☆start!$AL$6,0)</f>
        <v>0</v>
      </c>
      <c r="M34" s="86">
        <f t="shared" si="0"/>
        <v>0</v>
      </c>
      <c r="N34" s="154">
        <f t="shared" si="4"/>
        <v>0</v>
      </c>
      <c r="O34" s="270">
        <f t="shared" si="5"/>
        <v>0</v>
      </c>
      <c r="P34" s="154">
        <f t="shared" si="6"/>
        <v>0</v>
      </c>
      <c r="Q34" s="99">
        <f t="shared" si="8"/>
        <v>0</v>
      </c>
      <c r="R34" s="82"/>
    </row>
    <row r="35" spans="1:18">
      <c r="A35" s="76">
        <f>+☆start!B38</f>
        <v>4</v>
      </c>
      <c r="B35" s="76">
        <f>+☆start!C38</f>
        <v>25</v>
      </c>
      <c r="C35" s="204" t="str">
        <f>+☆start!D38</f>
        <v>月</v>
      </c>
      <c r="D35" s="109">
        <f>+A!$D$35</f>
        <v>0</v>
      </c>
      <c r="E35" s="400"/>
      <c r="F35" s="400"/>
      <c r="G35" s="401"/>
      <c r="H35" s="397">
        <f t="shared" si="1"/>
        <v>0</v>
      </c>
      <c r="I35" s="397">
        <f t="shared" si="2"/>
        <v>0</v>
      </c>
      <c r="J35" s="406">
        <f t="shared" si="3"/>
        <v>0</v>
      </c>
      <c r="K35" s="537">
        <f>IF((J35-H35-I35)&gt;☆start!$AL$6,☆start!$AL$6,(J35-I35-H35))</f>
        <v>0</v>
      </c>
      <c r="L35" s="538">
        <f>IF((J35-H35-I35)&gt;☆start!$AL$6,(J35-I35-H35)-☆start!$AL$6,0)</f>
        <v>0</v>
      </c>
      <c r="M35" s="86">
        <f t="shared" si="0"/>
        <v>0</v>
      </c>
      <c r="N35" s="154">
        <f t="shared" si="4"/>
        <v>0</v>
      </c>
      <c r="O35" s="270">
        <f t="shared" si="5"/>
        <v>0</v>
      </c>
      <c r="P35" s="154">
        <f t="shared" si="6"/>
        <v>0</v>
      </c>
      <c r="Q35" s="99">
        <f t="shared" si="8"/>
        <v>0</v>
      </c>
      <c r="R35" s="82"/>
    </row>
    <row r="36" spans="1:18">
      <c r="A36" s="12"/>
      <c r="B36" s="11"/>
      <c r="C36" s="205"/>
      <c r="D36" s="80" t="s">
        <v>290</v>
      </c>
      <c r="E36" s="88">
        <f>COUNTIF(E5:E35,"&gt;=0:00")</f>
        <v>0</v>
      </c>
      <c r="F36" s="161"/>
      <c r="G36" s="239"/>
      <c r="H36" s="399"/>
      <c r="I36" s="399"/>
      <c r="J36" s="399"/>
      <c r="K36" s="236">
        <f t="shared" ref="K36:Q36" si="9">SUM(K5:K35)</f>
        <v>0</v>
      </c>
      <c r="L36" s="237">
        <f t="shared" si="9"/>
        <v>0</v>
      </c>
      <c r="M36" s="88">
        <f t="shared" si="9"/>
        <v>0</v>
      </c>
      <c r="N36" s="88">
        <f t="shared" si="9"/>
        <v>0</v>
      </c>
      <c r="O36" s="100">
        <f t="shared" si="9"/>
        <v>0</v>
      </c>
      <c r="P36" s="167">
        <f t="shared" si="9"/>
        <v>0</v>
      </c>
      <c r="Q36" s="87">
        <f t="shared" si="9"/>
        <v>0</v>
      </c>
      <c r="R36" s="82"/>
    </row>
    <row r="37" spans="1:18" hidden="1">
      <c r="M37" s="356">
        <f>IF(M36=0,0,+M36/G2)</f>
        <v>0</v>
      </c>
      <c r="Q37" s="78"/>
    </row>
    <row r="38" spans="1:18" hidden="1">
      <c r="M38" s="356">
        <f>IF(N36=0,0,+N36/G3)</f>
        <v>0</v>
      </c>
    </row>
    <row r="39" spans="1:18" hidden="1">
      <c r="M39" s="356">
        <f>IF(O36=0,0,+O36/M2)</f>
        <v>0</v>
      </c>
    </row>
    <row r="40" spans="1:18" hidden="1">
      <c r="M40" s="356">
        <f>IF(P36=0,0,+P36/M3)</f>
        <v>0</v>
      </c>
    </row>
  </sheetData>
  <sheetProtection password="C7DC" sheet="1" objects="1" scenarios="1"/>
  <mergeCells count="2">
    <mergeCell ref="A3:B3"/>
    <mergeCell ref="B1:E2"/>
  </mergeCells>
  <phoneticPr fontId="105"/>
  <conditionalFormatting sqref="D5:D35">
    <cfRule type="cellIs" dxfId="2" priority="1" stopIfTrue="1" operator="equal">
      <formula>"日"</formula>
    </cfRule>
  </conditionalFormatting>
  <conditionalFormatting sqref="C5:C35">
    <cfRule type="cellIs" dxfId="1" priority="2" stopIfTrue="1" operator="equal">
      <formula>"土"</formula>
    </cfRule>
    <cfRule type="cellIs" dxfId="0" priority="3" stopIfTrue="1" operator="equal">
      <formula>"日"</formula>
    </cfRule>
  </conditionalFormatting>
  <hyperlinks>
    <hyperlink ref="Q1" location="説明書!A1" display="     説明ほか"/>
    <hyperlink ref="Q2" location="☆start!A1" display="  Start"/>
    <hyperlink ref="Q3" location="集計表!A1" display="    集計元帳"/>
  </hyperlinks>
  <pageMargins left="0.78680555555555554" right="0.78680555555555554" top="0.98333333333333328" bottom="0.98333333333333328" header="0.51180555555555551" footer="0.51180555555555551"/>
  <pageSetup paperSize="9" firstPageNumber="4294963191" orientation="landscape" horizontalDpi="360" verticalDpi="360"/>
  <headerFooter alignWithMargins="0"/>
  <drawing r:id="rId1"/>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8</vt:i4>
      </vt:variant>
    </vt:vector>
  </HeadingPairs>
  <TitlesOfParts>
    <vt:vector size="8" baseType="lpstr">
      <vt:lpstr>説明書</vt:lpstr>
      <vt:lpstr>賞与</vt:lpstr>
      <vt:lpstr>社員明細書</vt:lpstr>
      <vt:lpstr>時給支払明細書</vt:lpstr>
      <vt:lpstr>☆start</vt:lpstr>
      <vt:lpstr>集計表</vt:lpstr>
      <vt:lpstr>A</vt:lpstr>
      <vt:lpstr>Ｂ</vt:lpstr>
    </vt:vector>
  </TitlesOfParts>
  <Manager/>
  <Company>sofnetjapan</Company>
  <LinksUpToDate>false</LinksUpToDate>
  <CharactersWithSpaces>0</CharactersWithSpaces>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Hirano Kouji</dc:creator>
  <cp:keywords/>
  <dc:description/>
  <cp:lastModifiedBy> kooji hirano</cp:lastModifiedBy>
  <cp:revision/>
  <cp:lastPrinted>2007-09-08T18:48:16Z</cp:lastPrinted>
  <dcterms:created xsi:type="dcterms:W3CDTF">2003-02-21T06:53:29Z</dcterms:created>
  <dcterms:modified xsi:type="dcterms:W3CDTF">2013-12-06T04:50:55Z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1041-8.1.0.3185</vt:lpwstr>
  </property>
</Properties>
</file>